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8325"/>
  </bookViews>
  <sheets>
    <sheet name="RSTPS-I_II V(C)" sheetId="1" r:id="rId1"/>
    <sheet name="XVI A_VSTPS_V" sheetId="2" state="hidden" r:id="rId2"/>
  </sheets>
  <calcPr calcId="162913"/>
</workbook>
</file>

<file path=xl/calcChain.xml><?xml version="1.0" encoding="utf-8"?>
<calcChain xmlns="http://schemas.openxmlformats.org/spreadsheetml/2006/main">
  <c r="N53" i="1"/>
  <c r="N66" l="1"/>
  <c r="S60" s="1"/>
  <c r="N59" l="1"/>
  <c r="L59"/>
  <c r="L53"/>
  <c r="L38"/>
  <c r="O27" s="1"/>
  <c r="N26"/>
  <c r="L26"/>
  <c r="O23" s="1"/>
  <c r="S54" l="1"/>
  <c r="S27"/>
  <c r="H54"/>
  <c r="H45"/>
  <c r="H27"/>
  <c r="H23"/>
  <c r="H20"/>
  <c r="H17"/>
  <c r="H11"/>
  <c r="H60"/>
  <c r="G54"/>
  <c r="Q54" s="1"/>
  <c r="G45"/>
  <c r="Q45" s="1"/>
  <c r="G27"/>
  <c r="G23"/>
  <c r="G20"/>
  <c r="G17"/>
  <c r="Q17" s="1"/>
  <c r="G11"/>
  <c r="Q11" s="1"/>
  <c r="O54"/>
  <c r="O45"/>
  <c r="O20"/>
  <c r="O17"/>
  <c r="O11"/>
  <c r="S11" s="1"/>
  <c r="Q27" l="1"/>
  <c r="Q23"/>
  <c r="Q20"/>
  <c r="O60" l="1"/>
  <c r="Q60"/>
  <c r="C38" i="2"/>
  <c r="C31"/>
  <c r="D38"/>
  <c r="D31"/>
  <c r="D40" s="1"/>
  <c r="D42" s="1"/>
  <c r="C40" l="1"/>
  <c r="C42" s="1"/>
</calcChain>
</file>

<file path=xl/sharedStrings.xml><?xml version="1.0" encoding="utf-8"?>
<sst xmlns="http://schemas.openxmlformats.org/spreadsheetml/2006/main" count="246" uniqueCount="182">
  <si>
    <t>Annexure-V (C)</t>
  </si>
  <si>
    <t xml:space="preserve">FY Year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</si>
  <si>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</si>
  <si>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</si>
  <si>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</si>
  <si>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>Variation  if any to be reconciled /justified.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</si>
  <si>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</si>
  <si>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</si>
  <si>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Asset/work</t>
  </si>
  <si>
    <t>2009-10</t>
  </si>
  <si>
    <t>2010-11</t>
  </si>
  <si>
    <t>2011-12</t>
  </si>
  <si>
    <t>2012-13</t>
  </si>
  <si>
    <t>2013-14</t>
  </si>
  <si>
    <t xml:space="preserve">Total  Addition during the year </t>
  </si>
  <si>
    <t>Details of expenditure incurred from Compensation Allowance and Special Allowance  during  Tariff Period 2009-14</t>
  </si>
  <si>
    <t>Annexure XVI A</t>
  </si>
  <si>
    <t>Details of Incidental Expenses during Construction (IDEC) with break-up for the Generating stations for which COD is declared after 1.4.2014</t>
  </si>
  <si>
    <t>Item-wise details of expenditure with break-up</t>
  </si>
  <si>
    <t>Expenditure as on SCOD</t>
  </si>
  <si>
    <t>Expenditure as on actual COD of unit/ station</t>
  </si>
  <si>
    <t>Time Overrun</t>
  </si>
  <si>
    <t>S. No.</t>
  </si>
  <si>
    <t>A</t>
  </si>
  <si>
    <t>Head of Expenses:</t>
  </si>
  <si>
    <t xml:space="preserve">Const Power Chrgs </t>
  </si>
  <si>
    <t>IEDC Allocated by CC (Capital)</t>
  </si>
  <si>
    <t>Salaries</t>
  </si>
  <si>
    <t>Contribution to PF</t>
  </si>
  <si>
    <t>Employee Welfare Exp.</t>
  </si>
  <si>
    <t>R&amp;M - Bldg</t>
  </si>
  <si>
    <t>R&amp;M - Others</t>
  </si>
  <si>
    <t>Rates &amp; Taxes</t>
  </si>
  <si>
    <t>Communication Exp</t>
  </si>
  <si>
    <t>Bank Charges</t>
  </si>
  <si>
    <t>Travel Expenses</t>
  </si>
  <si>
    <t>Tender Expenses</t>
  </si>
  <si>
    <t>Advertisement &amp; Publicity</t>
  </si>
  <si>
    <t>Security Exp</t>
  </si>
  <si>
    <t>Entertainment Exp</t>
  </si>
  <si>
    <t>Professional Charges</t>
  </si>
  <si>
    <t>Legal Exp</t>
  </si>
  <si>
    <t>Printing exp</t>
  </si>
  <si>
    <t>Transport vehicle Running Exp</t>
  </si>
  <si>
    <t>Misc Exp</t>
  </si>
  <si>
    <t>Depreciation (Tangible Assets)</t>
  </si>
  <si>
    <t>Depreciation (Intangible Assets)</t>
  </si>
  <si>
    <t>Total Expenses</t>
  </si>
  <si>
    <t>B</t>
  </si>
  <si>
    <t>Head of Income</t>
  </si>
  <si>
    <t>Misc Income</t>
  </si>
  <si>
    <t>Power Charges Recovery</t>
  </si>
  <si>
    <t xml:space="preserve"> Interest from Contractors </t>
  </si>
  <si>
    <t xml:space="preserve">Water Charges Recovery </t>
  </si>
  <si>
    <t xml:space="preserve">Hire Charges Recovery </t>
  </si>
  <si>
    <t xml:space="preserve">B </t>
  </si>
  <si>
    <t>TOTAL INCOME</t>
  </si>
  <si>
    <t>A-B</t>
  </si>
  <si>
    <t>NET TOTAL</t>
  </si>
  <si>
    <t>Capitalised on COD</t>
  </si>
  <si>
    <t>Balance in CWIP on COD</t>
  </si>
  <si>
    <t>Name of Generating  Station : Vindhyachal STP Stage- V</t>
  </si>
  <si>
    <t>Stage : Stage - V</t>
  </si>
  <si>
    <t>COD of Units/Station : 30.10.2015</t>
  </si>
  <si>
    <t>2014-15</t>
  </si>
  <si>
    <t>2015-16</t>
  </si>
  <si>
    <t>2016-17</t>
  </si>
  <si>
    <t xml:space="preserve">COD of Units/Station : </t>
  </si>
  <si>
    <t>No</t>
  </si>
  <si>
    <t>Rs-Lac</t>
  </si>
  <si>
    <t>Add-cap  allowed by the Commission under the provision of Regulation 14(3)</t>
  </si>
  <si>
    <t>Capitalisation   out of add cap allowed under Regulation 14(3)</t>
  </si>
  <si>
    <t xml:space="preserve">       Details of Asset/Work wise Capitalisation  based on the  Expenditure allowed by the Commission in the tariff  period 2014-19</t>
  </si>
  <si>
    <t xml:space="preserve">Add-cap  allowed by the Commission under the provision of Regulation 9(2) </t>
  </si>
  <si>
    <t>Capitalisation   out of add cap allowed under Regulation 9(2)</t>
  </si>
  <si>
    <t>Total</t>
  </si>
  <si>
    <t>AAQMS</t>
  </si>
  <si>
    <t xml:space="preserve">TOWNSHIP METERING </t>
  </si>
  <si>
    <t>Land compensation</t>
  </si>
  <si>
    <t>Flue gas conditioning unit</t>
  </si>
  <si>
    <t>Portable flue gas analyser</t>
  </si>
  <si>
    <t>Rerouting of riser pipes</t>
  </si>
  <si>
    <t>on line power consumption</t>
  </si>
  <si>
    <t>Name of Generating  Station : RAMAGUNDAM STPS</t>
  </si>
  <si>
    <t>Ash pond</t>
  </si>
  <si>
    <t>DAES WORKS</t>
  </si>
  <si>
    <t>Network system for energy monitoring</t>
  </si>
  <si>
    <t>Supply of bull dozer</t>
  </si>
  <si>
    <t>400 CVTs ,  UCR AC System , Chlorinator etc</t>
  </si>
  <si>
    <t>DAES WORK</t>
  </si>
  <si>
    <t>Decant line diversification</t>
  </si>
  <si>
    <t>Canteen building work</t>
  </si>
  <si>
    <t>Bus reactor package</t>
  </si>
  <si>
    <t>weigh bridge</t>
  </si>
  <si>
    <t>Empty Anhydrous Ammonia Gas Cylinders</t>
  </si>
  <si>
    <t>SUP OF SINTEX CYLINDRICAL VERTICAL OPEN TOP DRUMS</t>
  </si>
  <si>
    <t>Ammonia Dozing System for Flue Gas Conditioning</t>
  </si>
  <si>
    <t xml:space="preserve"> AIR CONDITIONING SYS</t>
  </si>
  <si>
    <t>SOLAR PANEL FOR PERMANENT STORE-GREEN BLDG CONVER</t>
  </si>
  <si>
    <t>SUPP,ERECT &amp; INSTAL OF LIGHT PIPES-PERMANENT STORE</t>
  </si>
  <si>
    <t>INSTALLATION OF LIGHT PIPE LINES AT SERVICE BLDG.</t>
  </si>
  <si>
    <t>Cap of sleepers</t>
  </si>
  <si>
    <t>GEAR BOX FOR CONVEYORS (R&amp;M Work)</t>
  </si>
  <si>
    <t>Erection &amp; Commissionin of 03 stream 150Kg/hr Chlorinator</t>
  </si>
  <si>
    <t>Upgradation of ESP STAGE 2 (R&amp;M Pkg)</t>
  </si>
  <si>
    <t>400KV &amp; 220KV Lightning Arrestors (R&amp;M Work)</t>
  </si>
  <si>
    <t>lift RENOVATION</t>
  </si>
  <si>
    <t>Net basis</t>
  </si>
  <si>
    <t>Liability of (2)</t>
  </si>
  <si>
    <t>Rs(Lakh)</t>
  </si>
  <si>
    <t>MBOA</t>
  </si>
  <si>
    <t>NIL</t>
  </si>
  <si>
    <t>All fig in Rs Lakh</t>
  </si>
  <si>
    <t>Ash related works</t>
  </si>
  <si>
    <t>DAES works</t>
  </si>
  <si>
    <t>canteen building</t>
  </si>
  <si>
    <t>CCTV</t>
  </si>
  <si>
    <t>EMS</t>
  </si>
  <si>
    <t xml:space="preserve">Plant tools </t>
  </si>
  <si>
    <t>AC sysytem</t>
  </si>
  <si>
    <t>TOTAL</t>
  </si>
  <si>
    <t>WTP works</t>
  </si>
  <si>
    <t>CHP work</t>
  </si>
  <si>
    <t>Energy conservation related work</t>
  </si>
  <si>
    <t>Lift work</t>
  </si>
  <si>
    <t>Stack monitoring</t>
  </si>
  <si>
    <t>Stage: I &amp; II (2100 MW)</t>
  </si>
  <si>
    <t>Online dual channel water flow meter</t>
  </si>
  <si>
    <t xml:space="preserve">Capitalisation done which has not been claimed/ allowed in the tariff </t>
  </si>
  <si>
    <t>Difference of Allowed vs Expenditure</t>
  </si>
  <si>
    <t xml:space="preserve">Capital Spares </t>
  </si>
  <si>
    <t xml:space="preserve">Total Addition  during  the year as per duly audited Schedule of Fixed Asset  </t>
  </si>
  <si>
    <t>10=(2+3+4+5)-(6+7+8+9)</t>
  </si>
  <si>
    <t>12=6+7+8+9+11</t>
  </si>
  <si>
    <t>Details of expenditure incurred from Compensation Allowance and Special Allowance  during  Tariff Period 2014-17</t>
  </si>
  <si>
    <t>Nil</t>
  </si>
  <si>
    <t>Ash relaated work</t>
  </si>
  <si>
    <t>DAES</t>
  </si>
  <si>
    <t>Ash related work</t>
  </si>
  <si>
    <t>EQMS</t>
  </si>
  <si>
    <t>Income tax rate</t>
  </si>
  <si>
    <t>Effective Compensatory allowance available for Expenditure</t>
  </si>
  <si>
    <t>Effective Special allowance available for Expenditure</t>
  </si>
  <si>
    <t>(%)</t>
  </si>
  <si>
    <t>7 = 4* 6</t>
  </si>
  <si>
    <t>8 = 5 * 6</t>
  </si>
  <si>
    <t>Total Expenditure done under Special and Compensation Allowance</t>
  </si>
  <si>
    <t>(Rs. Lakhs)</t>
  </si>
  <si>
    <t>12=10+11</t>
  </si>
  <si>
    <t xml:space="preserve">FERV: </t>
  </si>
  <si>
    <t xml:space="preserve"> IUT: </t>
  </si>
  <si>
    <t xml:space="preserve"> Decap of Spares:  </t>
  </si>
  <si>
    <t xml:space="preserve">Decap of MBOA: </t>
  </si>
  <si>
    <t xml:space="preserve">Decap of Spares/MBOA:  </t>
  </si>
  <si>
    <t>balance sewage work</t>
  </si>
  <si>
    <t xml:space="preserve"> Decap of Spares:-</t>
  </si>
  <si>
    <t xml:space="preserve"> Decap ofMBOA</t>
  </si>
  <si>
    <t>Liability reversal:</t>
  </si>
  <si>
    <t>EMS for APC monitoring</t>
  </si>
  <si>
    <t xml:space="preserve">Decap of Spares: </t>
  </si>
  <si>
    <t xml:space="preserve"> Decap ofMBOA: </t>
  </si>
  <si>
    <t xml:space="preserve">Other decap : </t>
  </si>
  <si>
    <t xml:space="preserve"> IUT:: 16.51</t>
  </si>
  <si>
    <t xml:space="preserve"> Loan ERV </t>
  </si>
  <si>
    <t>Lt outdoor</t>
  </si>
  <si>
    <t>CW  system work</t>
  </si>
  <si>
    <t>Cooling water system</t>
  </si>
  <si>
    <t xml:space="preserve">Decap ofMBOA:  </t>
  </si>
  <si>
    <t xml:space="preserve"> Other decap: </t>
  </si>
  <si>
    <t>ERV</t>
  </si>
  <si>
    <t>Land interest</t>
  </si>
  <si>
    <t>R &amp; M works</t>
  </si>
  <si>
    <t>Other decap</t>
  </si>
  <si>
    <t>IUT</t>
  </si>
  <si>
    <t>R &amp; M related and other wotks</t>
  </si>
  <si>
    <t>O/H WORKS</t>
  </si>
  <si>
    <t>Decap of MBOA:</t>
  </si>
  <si>
    <t>IUT:</t>
  </si>
  <si>
    <t>Note :</t>
  </si>
  <si>
    <t xml:space="preserve">Closing CWIP as on 31.03.17 : Rs  7324.4 Lakh </t>
  </si>
  <si>
    <t>Expenditure towards Works/ Assets disallowed or  not claimed has been met out of Compensation and Special Allowance and accordingly indicated</t>
  </si>
  <si>
    <t>Land Interest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</si>
</sst>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0" fillId="0" borderId="0"/>
  </cellStyleXfs>
  <cellXfs count="210">
    <xf numFmtId="0" fontId="0" fillId="0" borderId="0" xfId="0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1" applyFont="1" applyBorder="1" applyAlignment="1">
      <alignment wrapText="1"/>
    </xf>
    <xf numFmtId="0" fontId="7" fillId="0" borderId="7" xfId="1" applyFont="1" applyBorder="1" applyAlignment="1">
      <alignment wrapText="1"/>
    </xf>
    <xf numFmtId="43" fontId="7" fillId="0" borderId="7" xfId="2" applyFont="1" applyBorder="1" applyAlignment="1">
      <alignment wrapText="1"/>
    </xf>
    <xf numFmtId="0" fontId="6" fillId="0" borderId="8" xfId="1" applyFont="1" applyBorder="1" applyAlignment="1">
      <alignment horizontal="right" wrapText="1"/>
    </xf>
    <xf numFmtId="0" fontId="1" fillId="0" borderId="8" xfId="1" applyBorder="1" applyAlignment="1">
      <alignment horizontal="left"/>
    </xf>
    <xf numFmtId="43" fontId="7" fillId="0" borderId="8" xfId="2" applyFont="1" applyBorder="1" applyAlignment="1">
      <alignment wrapText="1"/>
    </xf>
    <xf numFmtId="0" fontId="5" fillId="0" borderId="9" xfId="1" applyFont="1" applyBorder="1" applyAlignment="1">
      <alignment horizontal="center" wrapText="1"/>
    </xf>
    <xf numFmtId="0" fontId="5" fillId="0" borderId="10" xfId="1" applyFont="1" applyBorder="1" applyAlignment="1">
      <alignment wrapText="1"/>
    </xf>
    <xf numFmtId="0" fontId="6" fillId="0" borderId="11" xfId="1" applyFont="1" applyBorder="1" applyAlignment="1">
      <alignment wrapText="1"/>
    </xf>
    <xf numFmtId="43" fontId="7" fillId="0" borderId="11" xfId="2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43" fontId="8" fillId="0" borderId="10" xfId="2" applyFont="1" applyBorder="1" applyAlignment="1">
      <alignment wrapText="1"/>
    </xf>
    <xf numFmtId="0" fontId="7" fillId="0" borderId="8" xfId="1" applyFont="1" applyBorder="1" applyAlignment="1">
      <alignment wrapText="1"/>
    </xf>
    <xf numFmtId="0" fontId="6" fillId="0" borderId="8" xfId="1" applyFont="1" applyBorder="1" applyAlignment="1">
      <alignment wrapText="1"/>
    </xf>
    <xf numFmtId="43" fontId="7" fillId="0" borderId="10" xfId="2" applyFont="1" applyBorder="1" applyAlignment="1">
      <alignment wrapText="1"/>
    </xf>
    <xf numFmtId="0" fontId="7" fillId="0" borderId="11" xfId="1" applyFont="1" applyBorder="1" applyAlignment="1">
      <alignment wrapText="1"/>
    </xf>
    <xf numFmtId="0" fontId="8" fillId="0" borderId="9" xfId="1" applyFont="1" applyBorder="1" applyAlignment="1">
      <alignment horizontal="center" wrapText="1"/>
    </xf>
    <xf numFmtId="0" fontId="8" fillId="0" borderId="10" xfId="1" applyFont="1" applyBorder="1" applyAlignment="1">
      <alignment horizontal="left" wrapText="1"/>
    </xf>
    <xf numFmtId="43" fontId="8" fillId="0" borderId="10" xfId="2" applyFont="1" applyBorder="1" applyAlignment="1">
      <alignment horizontal="center" wrapText="1"/>
    </xf>
    <xf numFmtId="0" fontId="8" fillId="0" borderId="12" xfId="1" applyFont="1" applyBorder="1" applyAlignment="1">
      <alignment horizontal="center" wrapText="1"/>
    </xf>
    <xf numFmtId="0" fontId="8" fillId="0" borderId="12" xfId="1" applyFont="1" applyBorder="1" applyAlignment="1">
      <alignment horizontal="left" wrapText="1"/>
    </xf>
    <xf numFmtId="43" fontId="7" fillId="0" borderId="12" xfId="2" applyFont="1" applyBorder="1" applyAlignment="1">
      <alignment wrapText="1"/>
    </xf>
    <xf numFmtId="0" fontId="1" fillId="0" borderId="13" xfId="1" applyBorder="1"/>
    <xf numFmtId="0" fontId="8" fillId="0" borderId="14" xfId="1" applyFont="1" applyFill="1" applyBorder="1" applyAlignment="1">
      <alignment horizontal="left" wrapText="1"/>
    </xf>
    <xf numFmtId="43" fontId="7" fillId="0" borderId="14" xfId="2" applyFont="1" applyFill="1" applyBorder="1" applyAlignment="1">
      <alignment horizontal="right" wrapText="1"/>
    </xf>
    <xf numFmtId="0" fontId="1" fillId="0" borderId="15" xfId="1" applyBorder="1"/>
    <xf numFmtId="0" fontId="8" fillId="0" borderId="16" xfId="1" applyFont="1" applyFill="1" applyBorder="1" applyAlignment="1">
      <alignment horizontal="left" wrapText="1"/>
    </xf>
    <xf numFmtId="43" fontId="1" fillId="0" borderId="16" xfId="1" applyNumberFormat="1" applyBorder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1" fillId="0" borderId="9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7" xfId="0" applyFont="1" applyFill="1" applyBorder="1"/>
    <xf numFmtId="0" fontId="11" fillId="0" borderId="7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2" fillId="0" borderId="0" xfId="0" applyFont="1" applyFill="1"/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2" fontId="13" fillId="0" borderId="7" xfId="0" applyNumberFormat="1" applyFont="1" applyFill="1" applyBorder="1" applyAlignment="1">
      <alignment vertical="center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vertical="top" wrapText="1"/>
    </xf>
    <xf numFmtId="2" fontId="13" fillId="0" borderId="7" xfId="0" applyNumberFormat="1" applyFont="1" applyFill="1" applyBorder="1" applyAlignment="1">
      <alignment vertical="center" wrapText="1"/>
    </xf>
    <xf numFmtId="0" fontId="11" fillId="0" borderId="0" xfId="0" applyFont="1"/>
    <xf numFmtId="2" fontId="12" fillId="0" borderId="0" xfId="0" applyNumberFormat="1" applyFont="1" applyFill="1"/>
    <xf numFmtId="0" fontId="11" fillId="0" borderId="0" xfId="0" applyFont="1" applyBorder="1" applyAlignment="1">
      <alignment horizontal="left"/>
    </xf>
    <xf numFmtId="0" fontId="12" fillId="0" borderId="11" xfId="0" applyFont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6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1" fillId="0" borderId="3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1" fontId="11" fillId="0" borderId="28" xfId="0" applyNumberFormat="1" applyFont="1" applyFill="1" applyBorder="1" applyAlignment="1">
      <alignment horizontal="center" vertical="top" wrapText="1"/>
    </xf>
    <xf numFmtId="1" fontId="11" fillId="0" borderId="28" xfId="0" quotePrefix="1" applyNumberFormat="1" applyFont="1" applyFill="1" applyBorder="1" applyAlignment="1">
      <alignment horizontal="center" vertical="top" wrapText="1"/>
    </xf>
    <xf numFmtId="0" fontId="12" fillId="0" borderId="7" xfId="0" applyFont="1" applyBorder="1" applyAlignment="1">
      <alignment vertical="center"/>
    </xf>
    <xf numFmtId="0" fontId="12" fillId="0" borderId="17" xfId="0" applyFont="1" applyBorder="1"/>
    <xf numFmtId="0" fontId="12" fillId="0" borderId="19" xfId="0" applyFont="1" applyBorder="1"/>
    <xf numFmtId="0" fontId="12" fillId="0" borderId="31" xfId="0" applyFont="1" applyBorder="1"/>
    <xf numFmtId="0" fontId="12" fillId="0" borderId="14" xfId="0" applyFont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12" fillId="0" borderId="7" xfId="0" applyFont="1" applyBorder="1"/>
    <xf numFmtId="0" fontId="12" fillId="0" borderId="14" xfId="0" applyFont="1" applyBorder="1"/>
    <xf numFmtId="0" fontId="13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top" wrapText="1"/>
    </xf>
    <xf numFmtId="2" fontId="14" fillId="0" borderId="11" xfId="0" applyNumberFormat="1" applyFont="1" applyFill="1" applyBorder="1" applyAlignment="1">
      <alignment vertical="top" wrapText="1"/>
    </xf>
    <xf numFmtId="0" fontId="14" fillId="0" borderId="11" xfId="0" applyFont="1" applyFill="1" applyBorder="1"/>
    <xf numFmtId="0" fontId="12" fillId="0" borderId="11" xfId="0" applyFont="1" applyBorder="1"/>
    <xf numFmtId="0" fontId="13" fillId="0" borderId="7" xfId="0" applyFont="1" applyFill="1" applyBorder="1" applyAlignment="1">
      <alignment horizontal="left" vertical="center" wrapText="1"/>
    </xf>
    <xf numFmtId="2" fontId="12" fillId="0" borderId="19" xfId="0" applyNumberFormat="1" applyFont="1" applyBorder="1" applyAlignment="1">
      <alignment vertical="center"/>
    </xf>
    <xf numFmtId="2" fontId="14" fillId="0" borderId="16" xfId="0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5" fillId="2" borderId="0" xfId="0" applyFont="1" applyFill="1"/>
    <xf numFmtId="0" fontId="11" fillId="2" borderId="0" xfId="0" applyFont="1" applyFill="1"/>
    <xf numFmtId="0" fontId="12" fillId="0" borderId="11" xfId="0" applyFont="1" applyBorder="1" applyAlignment="1">
      <alignment horizontal="left" vertical="center" wrapText="1"/>
    </xf>
    <xf numFmtId="2" fontId="12" fillId="0" borderId="0" xfId="0" applyNumberFormat="1" applyFont="1" applyAlignment="1">
      <alignment horizontal="center"/>
    </xf>
    <xf numFmtId="2" fontId="12" fillId="0" borderId="36" xfId="0" applyNumberFormat="1" applyFont="1" applyFill="1" applyBorder="1" applyAlignment="1">
      <alignment vertical="top" wrapText="1"/>
    </xf>
    <xf numFmtId="1" fontId="11" fillId="0" borderId="5" xfId="0" applyNumberFormat="1" applyFont="1" applyFill="1" applyBorder="1" applyAlignment="1">
      <alignment horizontal="center" vertical="top" wrapText="1"/>
    </xf>
    <xf numFmtId="0" fontId="12" fillId="0" borderId="8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2" fontId="11" fillId="0" borderId="18" xfId="0" applyNumberFormat="1" applyFont="1" applyFill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1" fontId="11" fillId="0" borderId="15" xfId="0" applyNumberFormat="1" applyFont="1" applyFill="1" applyBorder="1" applyAlignment="1">
      <alignment horizontal="center" vertical="top" wrapText="1"/>
    </xf>
    <xf numFmtId="1" fontId="11" fillId="0" borderId="20" xfId="0" applyNumberFormat="1" applyFont="1" applyFill="1" applyBorder="1" applyAlignment="1">
      <alignment horizontal="center" vertical="top" wrapText="1"/>
    </xf>
    <xf numFmtId="2" fontId="11" fillId="0" borderId="34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2" fontId="11" fillId="0" borderId="13" xfId="0" applyNumberFormat="1" applyFont="1" applyFill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1" fontId="11" fillId="0" borderId="30" xfId="0" applyNumberFormat="1" applyFont="1" applyFill="1" applyBorder="1" applyAlignment="1">
      <alignment horizontal="center" vertical="top" wrapText="1"/>
    </xf>
    <xf numFmtId="1" fontId="11" fillId="0" borderId="31" xfId="0" applyNumberFormat="1" applyFont="1" applyFill="1" applyBorder="1" applyAlignment="1">
      <alignment horizontal="center" vertical="top" wrapText="1"/>
    </xf>
    <xf numFmtId="0" fontId="15" fillId="2" borderId="35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11" fillId="0" borderId="28" xfId="0" applyNumberFormat="1" applyFont="1" applyFill="1" applyBorder="1" applyAlignment="1">
      <alignment horizontal="center" vertical="top" wrapText="1"/>
    </xf>
    <xf numFmtId="2" fontId="11" fillId="0" borderId="29" xfId="0" applyNumberFormat="1" applyFont="1" applyFill="1" applyBorder="1" applyAlignment="1">
      <alignment horizontal="center" vertical="top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2" fontId="11" fillId="0" borderId="5" xfId="0" applyNumberFormat="1" applyFont="1" applyFill="1" applyBorder="1" applyAlignment="1">
      <alignment vertical="top" wrapText="1"/>
    </xf>
    <xf numFmtId="2" fontId="11" fillId="0" borderId="6" xfId="0" applyNumberFormat="1" applyFont="1" applyFill="1" applyBorder="1" applyAlignment="1">
      <alignment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2" fontId="11" fillId="0" borderId="28" xfId="0" applyNumberFormat="1" applyFont="1" applyFill="1" applyBorder="1" applyAlignment="1">
      <alignment vertical="top" wrapText="1"/>
    </xf>
    <xf numFmtId="2" fontId="11" fillId="0" borderId="29" xfId="0" applyNumberFormat="1" applyFont="1" applyFill="1" applyBorder="1" applyAlignment="1">
      <alignment vertical="top" wrapText="1"/>
    </xf>
    <xf numFmtId="2" fontId="12" fillId="0" borderId="27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">
    <cellStyle name="Comma 8 3" xfId="2"/>
    <cellStyle name="Normal" xfId="0" builtinId="0"/>
    <cellStyle name="Normal 10 2" xfId="3"/>
    <cellStyle name="Normal 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tabSelected="1" topLeftCell="D43" zoomScale="85" zoomScaleNormal="85" zoomScaleSheetLayoutView="85" workbookViewId="0">
      <selection activeCell="V62" sqref="V62"/>
    </sheetView>
  </sheetViews>
  <sheetFormatPr defaultColWidth="8.85546875" defaultRowHeight="12.75"/>
  <cols>
    <col min="1" max="1" width="8.85546875" style="67"/>
    <col min="2" max="2" width="9.42578125" style="34" customWidth="1"/>
    <col min="3" max="3" width="10" style="34" customWidth="1"/>
    <col min="4" max="4" width="13.5703125" style="34" customWidth="1"/>
    <col min="5" max="8" width="11.140625" style="34" customWidth="1"/>
    <col min="9" max="9" width="13.5703125" style="34" customWidth="1"/>
    <col min="10" max="10" width="10.42578125" style="34" customWidth="1"/>
    <col min="11" max="11" width="23.7109375" style="34" customWidth="1"/>
    <col min="12" max="12" width="8.42578125" style="34" customWidth="1"/>
    <col min="13" max="13" width="22.5703125" style="34" customWidth="1"/>
    <col min="14" max="15" width="9" style="34" customWidth="1"/>
    <col min="16" max="16" width="12" style="34" customWidth="1"/>
    <col min="17" max="17" width="12.7109375" style="34" customWidth="1"/>
    <col min="18" max="18" width="9.7109375" style="34" customWidth="1"/>
    <col min="19" max="19" width="11.5703125" style="37" bestFit="1" customWidth="1"/>
    <col min="20" max="20" width="12" style="37" customWidth="1"/>
    <col min="21" max="21" width="18.7109375" style="34" customWidth="1"/>
    <col min="22" max="16384" width="8.85546875" style="34"/>
  </cols>
  <sheetData>
    <row r="1" spans="1:22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2" s="48" customFormat="1">
      <c r="A2" s="173" t="s">
        <v>83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2">
      <c r="A3" s="174" t="s">
        <v>126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</row>
    <row r="4" spans="1:22">
      <c r="A4" s="174" t="s">
        <v>67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pans="1:22">
      <c r="A5" s="175" t="s">
        <v>15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</row>
    <row r="6" spans="1:22" ht="13.5" thickBot="1">
      <c r="A6" s="35"/>
      <c r="B6" s="35"/>
      <c r="C6" s="35"/>
      <c r="D6" s="35"/>
      <c r="E6" s="35"/>
      <c r="F6" s="69"/>
      <c r="G6" s="69"/>
      <c r="H6" s="69"/>
      <c r="I6" s="35"/>
      <c r="J6" s="35"/>
      <c r="K6" s="35"/>
      <c r="L6" s="35"/>
      <c r="M6" s="35"/>
      <c r="N6" s="35"/>
      <c r="O6" s="69"/>
      <c r="P6" s="35"/>
      <c r="Q6" s="35"/>
      <c r="R6" s="35"/>
      <c r="S6" s="56"/>
      <c r="T6" s="56"/>
      <c r="U6" s="36" t="s">
        <v>112</v>
      </c>
    </row>
    <row r="7" spans="1:22" s="37" customFormat="1" ht="31.5" customHeight="1" thickBot="1">
      <c r="A7" s="178" t="s">
        <v>1</v>
      </c>
      <c r="B7" s="168" t="s">
        <v>73</v>
      </c>
      <c r="C7" s="169"/>
      <c r="D7" s="166" t="s">
        <v>2</v>
      </c>
      <c r="E7" s="166" t="s">
        <v>3</v>
      </c>
      <c r="F7" s="180" t="s">
        <v>140</v>
      </c>
      <c r="G7" s="182" t="s">
        <v>141</v>
      </c>
      <c r="H7" s="182" t="s">
        <v>142</v>
      </c>
      <c r="I7" s="166" t="s">
        <v>4</v>
      </c>
      <c r="J7" s="166"/>
      <c r="K7" s="166"/>
      <c r="L7" s="166"/>
      <c r="M7" s="166"/>
      <c r="N7" s="166"/>
      <c r="O7" s="180" t="s">
        <v>146</v>
      </c>
      <c r="P7" s="158" t="s">
        <v>128</v>
      </c>
      <c r="Q7" s="158" t="s">
        <v>129</v>
      </c>
      <c r="R7" s="158" t="s">
        <v>130</v>
      </c>
      <c r="S7" s="158" t="s">
        <v>14</v>
      </c>
      <c r="T7" s="176" t="s">
        <v>131</v>
      </c>
      <c r="U7" s="129" t="s">
        <v>5</v>
      </c>
      <c r="V7" s="130"/>
    </row>
    <row r="8" spans="1:22" s="37" customFormat="1" ht="59.45" customHeight="1" thickBot="1">
      <c r="A8" s="179"/>
      <c r="B8" s="170"/>
      <c r="C8" s="171"/>
      <c r="D8" s="167"/>
      <c r="E8" s="167"/>
      <c r="F8" s="181"/>
      <c r="G8" s="182"/>
      <c r="H8" s="182"/>
      <c r="I8" s="167" t="s">
        <v>74</v>
      </c>
      <c r="J8" s="167"/>
      <c r="K8" s="167" t="s">
        <v>6</v>
      </c>
      <c r="L8" s="167"/>
      <c r="M8" s="167" t="s">
        <v>7</v>
      </c>
      <c r="N8" s="167"/>
      <c r="O8" s="181"/>
      <c r="P8" s="159"/>
      <c r="Q8" s="159"/>
      <c r="R8" s="159"/>
      <c r="S8" s="159"/>
      <c r="T8" s="177"/>
      <c r="U8" s="123"/>
      <c r="V8" s="124"/>
    </row>
    <row r="9" spans="1:22" ht="26.25" thickBot="1">
      <c r="A9" s="38"/>
      <c r="B9" s="39" t="s">
        <v>107</v>
      </c>
      <c r="C9" s="39" t="s">
        <v>108</v>
      </c>
      <c r="D9" s="39"/>
      <c r="E9" s="39"/>
      <c r="F9" s="78" t="s">
        <v>143</v>
      </c>
      <c r="G9" s="78"/>
      <c r="H9" s="78"/>
      <c r="I9" s="40" t="s">
        <v>8</v>
      </c>
      <c r="J9" s="40" t="s">
        <v>109</v>
      </c>
      <c r="K9" s="40" t="s">
        <v>8</v>
      </c>
      <c r="L9" s="40" t="s">
        <v>109</v>
      </c>
      <c r="M9" s="40" t="s">
        <v>8</v>
      </c>
      <c r="N9" s="40" t="s">
        <v>109</v>
      </c>
      <c r="O9" s="79" t="s">
        <v>147</v>
      </c>
      <c r="P9" s="64"/>
      <c r="Q9" s="64"/>
      <c r="R9" s="64"/>
      <c r="S9" s="65"/>
      <c r="T9" s="119"/>
      <c r="U9" s="123"/>
      <c r="V9" s="124"/>
    </row>
    <row r="10" spans="1:22" ht="26.25" thickBot="1">
      <c r="A10" s="86">
        <v>1</v>
      </c>
      <c r="B10" s="87">
        <v>2</v>
      </c>
      <c r="C10" s="87">
        <v>3</v>
      </c>
      <c r="D10" s="87">
        <v>4</v>
      </c>
      <c r="E10" s="87">
        <v>5</v>
      </c>
      <c r="F10" s="88">
        <v>6</v>
      </c>
      <c r="G10" s="88" t="s">
        <v>144</v>
      </c>
      <c r="H10" s="88" t="s">
        <v>145</v>
      </c>
      <c r="I10" s="184">
        <v>6</v>
      </c>
      <c r="J10" s="185"/>
      <c r="K10" s="184">
        <v>7</v>
      </c>
      <c r="L10" s="185"/>
      <c r="M10" s="184">
        <v>8</v>
      </c>
      <c r="N10" s="185"/>
      <c r="O10" s="89" t="s">
        <v>148</v>
      </c>
      <c r="P10" s="90">
        <v>9</v>
      </c>
      <c r="Q10" s="91" t="s">
        <v>132</v>
      </c>
      <c r="R10" s="90">
        <v>11</v>
      </c>
      <c r="S10" s="90" t="s">
        <v>133</v>
      </c>
      <c r="T10" s="120">
        <v>13</v>
      </c>
      <c r="U10" s="125">
        <v>14</v>
      </c>
      <c r="V10" s="126"/>
    </row>
    <row r="11" spans="1:22" s="52" customFormat="1" ht="28.15" customHeight="1">
      <c r="A11" s="194" t="s">
        <v>9</v>
      </c>
      <c r="B11" s="155">
        <v>158.76</v>
      </c>
      <c r="C11" s="155">
        <v>50.54</v>
      </c>
      <c r="D11" s="155">
        <v>935</v>
      </c>
      <c r="E11" s="155">
        <v>1000</v>
      </c>
      <c r="F11" s="155">
        <v>33.99</v>
      </c>
      <c r="G11" s="160">
        <f>D11*(1-$F$11%)</f>
        <v>617.19349999999986</v>
      </c>
      <c r="H11" s="160">
        <f>E11*(1-$F$11%)</f>
        <v>660.09999999999991</v>
      </c>
      <c r="I11" s="50" t="s">
        <v>76</v>
      </c>
      <c r="J11" s="50">
        <v>97.34</v>
      </c>
      <c r="K11" s="50" t="s">
        <v>127</v>
      </c>
      <c r="L11" s="50">
        <v>8.18</v>
      </c>
      <c r="M11" s="155"/>
      <c r="N11" s="155"/>
      <c r="O11" s="155">
        <f>N16+L16</f>
        <v>140.35</v>
      </c>
      <c r="P11" s="155">
        <v>0</v>
      </c>
      <c r="Q11" s="163">
        <f>B11+C11+G11+H11-J16-L16-N16-P11</f>
        <v>1136.9334999999999</v>
      </c>
      <c r="R11" s="155">
        <v>2430.6</v>
      </c>
      <c r="S11" s="155">
        <f>R11+O11+P11+J16</f>
        <v>2780.2599999999998</v>
      </c>
      <c r="T11" s="155">
        <v>1380</v>
      </c>
      <c r="U11" s="121" t="s">
        <v>149</v>
      </c>
      <c r="V11" s="122">
        <v>-32.99</v>
      </c>
    </row>
    <row r="12" spans="1:22" s="52" customFormat="1" ht="25.5">
      <c r="A12" s="195"/>
      <c r="B12" s="156"/>
      <c r="C12" s="156"/>
      <c r="D12" s="156"/>
      <c r="E12" s="156"/>
      <c r="F12" s="156"/>
      <c r="G12" s="161"/>
      <c r="H12" s="161"/>
      <c r="I12" s="53" t="s">
        <v>77</v>
      </c>
      <c r="J12" s="53">
        <v>111.97</v>
      </c>
      <c r="K12" s="53" t="s">
        <v>79</v>
      </c>
      <c r="L12" s="66">
        <v>1</v>
      </c>
      <c r="M12" s="156"/>
      <c r="N12" s="156"/>
      <c r="O12" s="156"/>
      <c r="P12" s="156"/>
      <c r="Q12" s="164"/>
      <c r="R12" s="156"/>
      <c r="S12" s="156"/>
      <c r="T12" s="156"/>
      <c r="U12" s="92" t="s">
        <v>150</v>
      </c>
      <c r="V12" s="83">
        <v>-1.4</v>
      </c>
    </row>
    <row r="13" spans="1:22" s="52" customFormat="1" ht="14.45" customHeight="1">
      <c r="A13" s="195"/>
      <c r="B13" s="156"/>
      <c r="C13" s="156"/>
      <c r="D13" s="156"/>
      <c r="E13" s="156"/>
      <c r="F13" s="156"/>
      <c r="G13" s="161"/>
      <c r="H13" s="161"/>
      <c r="I13" s="53"/>
      <c r="J13" s="53"/>
      <c r="K13" s="53" t="s">
        <v>80</v>
      </c>
      <c r="L13" s="53">
        <v>6.25</v>
      </c>
      <c r="M13" s="156"/>
      <c r="N13" s="156"/>
      <c r="O13" s="156"/>
      <c r="P13" s="156"/>
      <c r="Q13" s="164"/>
      <c r="R13" s="156"/>
      <c r="S13" s="156"/>
      <c r="T13" s="156"/>
      <c r="U13" s="92" t="s">
        <v>151</v>
      </c>
      <c r="V13" s="83">
        <v>-1332.8</v>
      </c>
    </row>
    <row r="14" spans="1:22" s="52" customFormat="1" ht="14.45" customHeight="1">
      <c r="A14" s="195"/>
      <c r="B14" s="156"/>
      <c r="C14" s="156"/>
      <c r="D14" s="156"/>
      <c r="E14" s="156"/>
      <c r="F14" s="156"/>
      <c r="G14" s="161"/>
      <c r="H14" s="161"/>
      <c r="I14" s="53"/>
      <c r="J14" s="53"/>
      <c r="K14" s="53" t="s">
        <v>81</v>
      </c>
      <c r="L14" s="53">
        <v>124.32</v>
      </c>
      <c r="M14" s="156"/>
      <c r="N14" s="156"/>
      <c r="O14" s="156"/>
      <c r="P14" s="156"/>
      <c r="Q14" s="164"/>
      <c r="R14" s="156"/>
      <c r="S14" s="156"/>
      <c r="T14" s="156"/>
      <c r="U14" s="92" t="s">
        <v>152</v>
      </c>
      <c r="V14" s="83">
        <v>-32.49</v>
      </c>
    </row>
    <row r="15" spans="1:22" s="52" customFormat="1" ht="14.45" customHeight="1">
      <c r="A15" s="195"/>
      <c r="B15" s="156"/>
      <c r="C15" s="156"/>
      <c r="D15" s="156"/>
      <c r="E15" s="156"/>
      <c r="F15" s="156"/>
      <c r="G15" s="161"/>
      <c r="H15" s="161"/>
      <c r="I15" s="53"/>
      <c r="J15" s="53"/>
      <c r="K15" s="53" t="s">
        <v>110</v>
      </c>
      <c r="L15" s="53">
        <v>0.6</v>
      </c>
      <c r="M15" s="156"/>
      <c r="N15" s="156"/>
      <c r="O15" s="156"/>
      <c r="P15" s="156"/>
      <c r="Q15" s="164"/>
      <c r="R15" s="156"/>
      <c r="S15" s="156"/>
      <c r="T15" s="156"/>
      <c r="U15" s="53"/>
      <c r="V15" s="83"/>
    </row>
    <row r="16" spans="1:22" s="52" customFormat="1" ht="15" customHeight="1" thickBot="1">
      <c r="A16" s="196"/>
      <c r="B16" s="157"/>
      <c r="C16" s="157"/>
      <c r="D16" s="157"/>
      <c r="E16" s="157"/>
      <c r="F16" s="157"/>
      <c r="G16" s="197"/>
      <c r="H16" s="197"/>
      <c r="I16" s="97" t="s">
        <v>75</v>
      </c>
      <c r="J16" s="98">
        <v>209.31</v>
      </c>
      <c r="K16" s="97" t="s">
        <v>75</v>
      </c>
      <c r="L16" s="98">
        <v>140.35</v>
      </c>
      <c r="M16" s="97" t="s">
        <v>75</v>
      </c>
      <c r="N16" s="98">
        <v>0</v>
      </c>
      <c r="O16" s="157"/>
      <c r="P16" s="157"/>
      <c r="Q16" s="165"/>
      <c r="R16" s="157"/>
      <c r="S16" s="157">
        <v>2810.2599999999998</v>
      </c>
      <c r="T16" s="157">
        <v>1380</v>
      </c>
      <c r="U16" s="99"/>
      <c r="V16" s="84"/>
    </row>
    <row r="17" spans="1:22" ht="26.45" customHeight="1">
      <c r="A17" s="194" t="s">
        <v>10</v>
      </c>
      <c r="B17" s="155">
        <v>2.72</v>
      </c>
      <c r="C17" s="155"/>
      <c r="D17" s="155">
        <v>955</v>
      </c>
      <c r="E17" s="155">
        <v>2114</v>
      </c>
      <c r="F17" s="155">
        <v>33.218000000000004</v>
      </c>
      <c r="G17" s="160">
        <f>D17*(1-$F$17%)</f>
        <v>637.7681</v>
      </c>
      <c r="H17" s="160">
        <f>E17*(1-$F$17%)</f>
        <v>1411.7714799999999</v>
      </c>
      <c r="I17" s="50" t="s">
        <v>78</v>
      </c>
      <c r="J17" s="50">
        <v>2.72</v>
      </c>
      <c r="K17" s="186"/>
      <c r="L17" s="186"/>
      <c r="M17" s="186"/>
      <c r="N17" s="186"/>
      <c r="O17" s="186">
        <f>0</f>
        <v>0</v>
      </c>
      <c r="P17" s="155">
        <v>0</v>
      </c>
      <c r="Q17" s="163">
        <f>B17+C17+G17+H17-J19-L19-N19-P17</f>
        <v>2049.5395800000001</v>
      </c>
      <c r="R17" s="155">
        <v>512.52</v>
      </c>
      <c r="S17" s="155">
        <v>515.24</v>
      </c>
      <c r="T17" s="155">
        <v>-1008.17</v>
      </c>
      <c r="U17" s="101" t="s">
        <v>149</v>
      </c>
      <c r="V17" s="93">
        <v>4.8</v>
      </c>
    </row>
    <row r="18" spans="1:22" ht="14.45" customHeight="1">
      <c r="A18" s="195"/>
      <c r="B18" s="156"/>
      <c r="C18" s="156"/>
      <c r="D18" s="156"/>
      <c r="E18" s="156"/>
      <c r="F18" s="156"/>
      <c r="G18" s="161"/>
      <c r="H18" s="161"/>
      <c r="I18" s="53"/>
      <c r="J18" s="53"/>
      <c r="K18" s="187"/>
      <c r="L18" s="187"/>
      <c r="M18" s="187"/>
      <c r="N18" s="187"/>
      <c r="O18" s="187"/>
      <c r="P18" s="156"/>
      <c r="Q18" s="164"/>
      <c r="R18" s="156"/>
      <c r="S18" s="156"/>
      <c r="T18" s="156"/>
      <c r="U18" s="100" t="s">
        <v>153</v>
      </c>
      <c r="V18" s="94">
        <v>-1528.2</v>
      </c>
    </row>
    <row r="19" spans="1:22" ht="15" customHeight="1" thickBot="1">
      <c r="A19" s="196"/>
      <c r="B19" s="157"/>
      <c r="C19" s="157"/>
      <c r="D19" s="157"/>
      <c r="E19" s="157"/>
      <c r="F19" s="157"/>
      <c r="G19" s="197"/>
      <c r="H19" s="197"/>
      <c r="I19" s="99" t="s">
        <v>75</v>
      </c>
      <c r="J19" s="102">
        <v>2.72</v>
      </c>
      <c r="K19" s="102" t="s">
        <v>75</v>
      </c>
      <c r="L19" s="102">
        <v>0</v>
      </c>
      <c r="M19" s="102" t="s">
        <v>75</v>
      </c>
      <c r="N19" s="102">
        <v>0</v>
      </c>
      <c r="O19" s="203"/>
      <c r="P19" s="157"/>
      <c r="Q19" s="165"/>
      <c r="R19" s="157"/>
      <c r="S19" s="157">
        <v>515.24</v>
      </c>
      <c r="T19" s="157">
        <v>-1008.17</v>
      </c>
      <c r="U19" s="99"/>
      <c r="V19" s="95"/>
    </row>
    <row r="20" spans="1:22" ht="26.45" customHeight="1">
      <c r="A20" s="194" t="s">
        <v>11</v>
      </c>
      <c r="B20" s="155">
        <v>424.19</v>
      </c>
      <c r="C20" s="155">
        <v>0.8</v>
      </c>
      <c r="D20" s="155">
        <v>975</v>
      </c>
      <c r="E20" s="155">
        <v>3353</v>
      </c>
      <c r="F20" s="155">
        <v>32.445</v>
      </c>
      <c r="G20" s="160">
        <f>D20*(1-$F$20%)</f>
        <v>658.66125</v>
      </c>
      <c r="H20" s="160">
        <f>E20*(1-$F$20%)</f>
        <v>2265.11915</v>
      </c>
      <c r="I20" s="50" t="s">
        <v>84</v>
      </c>
      <c r="J20" s="50">
        <v>421.04</v>
      </c>
      <c r="K20" s="50" t="s">
        <v>82</v>
      </c>
      <c r="L20" s="51">
        <v>105.94</v>
      </c>
      <c r="M20" s="155"/>
      <c r="N20" s="155"/>
      <c r="O20" s="155">
        <f>L22</f>
        <v>105.94</v>
      </c>
      <c r="P20" s="155">
        <v>0</v>
      </c>
      <c r="Q20" s="163">
        <f>B20+C20+G20+H20-J22-L22-N22-P20</f>
        <v>2818.6403999999998</v>
      </c>
      <c r="R20" s="155">
        <v>1467.58</v>
      </c>
      <c r="S20" s="155">
        <v>1997.71</v>
      </c>
      <c r="T20" s="155">
        <v>1748.88</v>
      </c>
      <c r="U20" s="101" t="s">
        <v>149</v>
      </c>
      <c r="V20" s="93">
        <v>4.8</v>
      </c>
    </row>
    <row r="21" spans="1:22" ht="25.5">
      <c r="A21" s="195"/>
      <c r="B21" s="156"/>
      <c r="C21" s="156"/>
      <c r="D21" s="156"/>
      <c r="E21" s="156"/>
      <c r="F21" s="156"/>
      <c r="G21" s="161"/>
      <c r="H21" s="161"/>
      <c r="I21" s="53" t="s">
        <v>78</v>
      </c>
      <c r="J21" s="53">
        <v>3.15</v>
      </c>
      <c r="K21" s="54"/>
      <c r="L21" s="54"/>
      <c r="M21" s="156"/>
      <c r="N21" s="156"/>
      <c r="O21" s="156"/>
      <c r="P21" s="156"/>
      <c r="Q21" s="164"/>
      <c r="R21" s="156"/>
      <c r="S21" s="156"/>
      <c r="T21" s="156"/>
      <c r="U21" s="100" t="s">
        <v>153</v>
      </c>
      <c r="V21" s="94">
        <v>-1528.2</v>
      </c>
    </row>
    <row r="22" spans="1:22" ht="15" customHeight="1" thickBot="1">
      <c r="A22" s="196"/>
      <c r="B22" s="157"/>
      <c r="C22" s="157"/>
      <c r="D22" s="157"/>
      <c r="E22" s="157"/>
      <c r="F22" s="157"/>
      <c r="G22" s="197"/>
      <c r="H22" s="197"/>
      <c r="I22" s="97" t="s">
        <v>75</v>
      </c>
      <c r="J22" s="98">
        <v>424.19</v>
      </c>
      <c r="K22" s="98" t="s">
        <v>75</v>
      </c>
      <c r="L22" s="98">
        <v>105.94</v>
      </c>
      <c r="M22" s="98" t="s">
        <v>75</v>
      </c>
      <c r="N22" s="98">
        <v>0</v>
      </c>
      <c r="O22" s="157"/>
      <c r="P22" s="157"/>
      <c r="Q22" s="165"/>
      <c r="R22" s="157"/>
      <c r="S22" s="157">
        <v>1997.71</v>
      </c>
      <c r="T22" s="157">
        <v>1748.88</v>
      </c>
      <c r="U22" s="99"/>
      <c r="V22" s="95"/>
    </row>
    <row r="23" spans="1:22" ht="26.45" customHeight="1">
      <c r="A23" s="194" t="s">
        <v>12</v>
      </c>
      <c r="B23" s="155">
        <v>1955.44</v>
      </c>
      <c r="C23" s="155">
        <v>79.97</v>
      </c>
      <c r="D23" s="155">
        <v>975</v>
      </c>
      <c r="E23" s="155">
        <v>3545</v>
      </c>
      <c r="F23" s="155">
        <v>32.445</v>
      </c>
      <c r="G23" s="160">
        <f>D23*(1-$F$23%)</f>
        <v>658.66125</v>
      </c>
      <c r="H23" s="160">
        <f>E23*(1-$F$23%)</f>
        <v>2394.8247499999998</v>
      </c>
      <c r="I23" s="49" t="s">
        <v>84</v>
      </c>
      <c r="J23" s="49">
        <v>68.14</v>
      </c>
      <c r="K23" s="57" t="s">
        <v>86</v>
      </c>
      <c r="L23" s="57">
        <v>3.57</v>
      </c>
      <c r="M23" s="57" t="s">
        <v>88</v>
      </c>
      <c r="N23" s="57">
        <v>124.72</v>
      </c>
      <c r="O23" s="160">
        <f>L26+N26</f>
        <v>453.25</v>
      </c>
      <c r="P23" s="155">
        <v>0</v>
      </c>
      <c r="Q23" s="160">
        <f>B23+C23+G23+H23-J26-L26-N26-P23</f>
        <v>2600.2360000000003</v>
      </c>
      <c r="R23" s="155">
        <v>2970.99</v>
      </c>
      <c r="S23" s="155">
        <v>5458.49</v>
      </c>
      <c r="T23" s="155">
        <v>4868.68</v>
      </c>
      <c r="U23" s="101" t="s">
        <v>149</v>
      </c>
      <c r="V23" s="93">
        <v>8.4600000000000009</v>
      </c>
    </row>
    <row r="24" spans="1:22" ht="14.45" customHeight="1">
      <c r="A24" s="195"/>
      <c r="B24" s="156"/>
      <c r="C24" s="156"/>
      <c r="D24" s="156"/>
      <c r="E24" s="156"/>
      <c r="F24" s="156"/>
      <c r="G24" s="161"/>
      <c r="H24" s="161"/>
      <c r="I24" s="41" t="s">
        <v>85</v>
      </c>
      <c r="J24" s="41">
        <v>1967.27</v>
      </c>
      <c r="K24" s="42" t="s">
        <v>87</v>
      </c>
      <c r="L24" s="41">
        <v>323.79999999999995</v>
      </c>
      <c r="M24" s="58"/>
      <c r="N24" s="58"/>
      <c r="O24" s="156"/>
      <c r="P24" s="156"/>
      <c r="Q24" s="156"/>
      <c r="R24" s="156"/>
      <c r="S24" s="156"/>
      <c r="T24" s="156"/>
      <c r="U24" s="100" t="s">
        <v>155</v>
      </c>
      <c r="V24" s="94">
        <v>-348.41</v>
      </c>
    </row>
    <row r="25" spans="1:22" ht="27.75" customHeight="1">
      <c r="A25" s="195"/>
      <c r="B25" s="156"/>
      <c r="C25" s="156"/>
      <c r="D25" s="156"/>
      <c r="E25" s="156"/>
      <c r="F25" s="156"/>
      <c r="G25" s="161"/>
      <c r="H25" s="161"/>
      <c r="I25" s="41"/>
      <c r="J25" s="41"/>
      <c r="K25" s="58" t="s">
        <v>154</v>
      </c>
      <c r="L25" s="58">
        <v>1.1599999999999999</v>
      </c>
      <c r="M25" s="58"/>
      <c r="N25" s="58"/>
      <c r="O25" s="156"/>
      <c r="P25" s="156"/>
      <c r="Q25" s="156"/>
      <c r="R25" s="156"/>
      <c r="S25" s="156"/>
      <c r="T25" s="156"/>
      <c r="U25" s="100" t="s">
        <v>156</v>
      </c>
      <c r="V25" s="94">
        <v>-222.34</v>
      </c>
    </row>
    <row r="26" spans="1:22" ht="15" customHeight="1" thickBot="1">
      <c r="A26" s="196"/>
      <c r="B26" s="157"/>
      <c r="C26" s="157"/>
      <c r="D26" s="157"/>
      <c r="E26" s="157"/>
      <c r="F26" s="157"/>
      <c r="G26" s="197"/>
      <c r="H26" s="197"/>
      <c r="I26" s="103" t="s">
        <v>75</v>
      </c>
      <c r="J26" s="104">
        <v>2035.41</v>
      </c>
      <c r="K26" s="105" t="s">
        <v>75</v>
      </c>
      <c r="L26" s="104">
        <f>SUM(L23:L25)</f>
        <v>328.53</v>
      </c>
      <c r="M26" s="98" t="s">
        <v>75</v>
      </c>
      <c r="N26" s="104">
        <f>SUM(N23:N25)</f>
        <v>124.72</v>
      </c>
      <c r="O26" s="157"/>
      <c r="P26" s="157"/>
      <c r="Q26" s="157"/>
      <c r="R26" s="157"/>
      <c r="S26" s="157">
        <v>5458.49</v>
      </c>
      <c r="T26" s="157">
        <v>4868.68</v>
      </c>
      <c r="U26" s="106" t="s">
        <v>157</v>
      </c>
      <c r="V26" s="95">
        <v>-28.1</v>
      </c>
    </row>
    <row r="27" spans="1:22" s="52" customFormat="1" ht="14.45" customHeight="1">
      <c r="A27" s="194" t="s">
        <v>13</v>
      </c>
      <c r="B27" s="155">
        <v>2417.7600000000002</v>
      </c>
      <c r="C27" s="155">
        <v>0</v>
      </c>
      <c r="D27" s="155">
        <v>975</v>
      </c>
      <c r="E27" s="155">
        <v>3748</v>
      </c>
      <c r="F27" s="155">
        <v>33.99</v>
      </c>
      <c r="G27" s="160">
        <f>D27*(1-$F$27%)</f>
        <v>643.59749999999985</v>
      </c>
      <c r="H27" s="160">
        <f>E27*(1-$F$27%)</f>
        <v>2474.0547999999999</v>
      </c>
      <c r="I27" s="50" t="s">
        <v>89</v>
      </c>
      <c r="J27" s="50">
        <v>2377.86</v>
      </c>
      <c r="K27" s="50" t="s">
        <v>91</v>
      </c>
      <c r="L27" s="51">
        <v>259.33999999999997</v>
      </c>
      <c r="M27" s="50" t="s">
        <v>92</v>
      </c>
      <c r="N27" s="51">
        <v>708</v>
      </c>
      <c r="O27" s="204">
        <f>N38+L38</f>
        <v>2202.5749639000001</v>
      </c>
      <c r="P27" s="160">
        <v>0</v>
      </c>
      <c r="Q27" s="160">
        <f>B27+C27+G27+H27-J38-L38-N38</f>
        <v>915.07733609999991</v>
      </c>
      <c r="R27" s="160">
        <v>10409.469999999999</v>
      </c>
      <c r="S27" s="160">
        <f>J38+L38+N38+R27</f>
        <v>15029.804963899998</v>
      </c>
      <c r="T27" s="160">
        <v>12717.4</v>
      </c>
      <c r="U27" s="96" t="s">
        <v>159</v>
      </c>
      <c r="V27" s="82">
        <v>-2111.5</v>
      </c>
    </row>
    <row r="28" spans="1:22" s="52" customFormat="1" ht="28.5" customHeight="1">
      <c r="A28" s="195"/>
      <c r="B28" s="156"/>
      <c r="C28" s="156"/>
      <c r="D28" s="156"/>
      <c r="E28" s="156"/>
      <c r="F28" s="156"/>
      <c r="G28" s="161"/>
      <c r="H28" s="161"/>
      <c r="I28" s="53" t="s">
        <v>90</v>
      </c>
      <c r="J28" s="53">
        <v>39.9</v>
      </c>
      <c r="K28" s="53" t="s">
        <v>93</v>
      </c>
      <c r="L28" s="59">
        <v>37.35</v>
      </c>
      <c r="M28" s="53" t="s">
        <v>104</v>
      </c>
      <c r="N28" s="54">
        <v>331</v>
      </c>
      <c r="O28" s="187"/>
      <c r="P28" s="161"/>
      <c r="Q28" s="161"/>
      <c r="R28" s="161"/>
      <c r="S28" s="161"/>
      <c r="T28" s="161"/>
      <c r="U28" s="92" t="s">
        <v>160</v>
      </c>
      <c r="V28" s="83">
        <v>-201.3</v>
      </c>
    </row>
    <row r="29" spans="1:22" s="52" customFormat="1" ht="38.25">
      <c r="A29" s="195"/>
      <c r="B29" s="156"/>
      <c r="C29" s="156"/>
      <c r="D29" s="156"/>
      <c r="E29" s="156"/>
      <c r="F29" s="156"/>
      <c r="G29" s="161"/>
      <c r="H29" s="161"/>
      <c r="I29" s="53"/>
      <c r="J29" s="53"/>
      <c r="K29" s="53" t="s">
        <v>95</v>
      </c>
      <c r="L29" s="59">
        <v>2.63808</v>
      </c>
      <c r="M29" s="53" t="s">
        <v>105</v>
      </c>
      <c r="N29" s="54">
        <v>47</v>
      </c>
      <c r="O29" s="187"/>
      <c r="P29" s="161"/>
      <c r="Q29" s="161"/>
      <c r="R29" s="161"/>
      <c r="S29" s="161"/>
      <c r="T29" s="161"/>
      <c r="U29" s="92" t="s">
        <v>161</v>
      </c>
      <c r="V29" s="83">
        <v>-21.41</v>
      </c>
    </row>
    <row r="30" spans="1:22" s="52" customFormat="1" ht="28.5" customHeight="1">
      <c r="A30" s="195"/>
      <c r="B30" s="156"/>
      <c r="C30" s="156"/>
      <c r="D30" s="156"/>
      <c r="E30" s="156"/>
      <c r="F30" s="156"/>
      <c r="G30" s="161"/>
      <c r="H30" s="161"/>
      <c r="I30" s="53"/>
      <c r="J30" s="53"/>
      <c r="K30" s="53" t="s">
        <v>96</v>
      </c>
      <c r="L30" s="59">
        <v>8.1970780000000012</v>
      </c>
      <c r="M30" s="53" t="s">
        <v>106</v>
      </c>
      <c r="N30" s="54">
        <v>45.3</v>
      </c>
      <c r="O30" s="187"/>
      <c r="P30" s="161"/>
      <c r="Q30" s="161"/>
      <c r="R30" s="161"/>
      <c r="S30" s="161"/>
      <c r="T30" s="161"/>
      <c r="U30" s="92" t="s">
        <v>162</v>
      </c>
      <c r="V30" s="83">
        <v>16.510000000000002</v>
      </c>
    </row>
    <row r="31" spans="1:22" s="52" customFormat="1" ht="42" customHeight="1">
      <c r="A31" s="195"/>
      <c r="B31" s="156"/>
      <c r="C31" s="156"/>
      <c r="D31" s="156"/>
      <c r="E31" s="156"/>
      <c r="F31" s="156"/>
      <c r="G31" s="161"/>
      <c r="H31" s="161"/>
      <c r="I31" s="53"/>
      <c r="J31" s="53"/>
      <c r="K31" s="53" t="s">
        <v>97</v>
      </c>
      <c r="L31" s="59">
        <v>419.5</v>
      </c>
      <c r="M31" s="53" t="s">
        <v>102</v>
      </c>
      <c r="N31" s="59">
        <v>20.952919999999999</v>
      </c>
      <c r="O31" s="187"/>
      <c r="P31" s="161"/>
      <c r="Q31" s="161"/>
      <c r="R31" s="161"/>
      <c r="S31" s="161"/>
      <c r="T31" s="161"/>
      <c r="U31" s="92" t="s">
        <v>163</v>
      </c>
      <c r="V31" s="108">
        <v>3.89</v>
      </c>
    </row>
    <row r="32" spans="1:22" s="52" customFormat="1" ht="38.25">
      <c r="A32" s="195"/>
      <c r="B32" s="156"/>
      <c r="C32" s="156"/>
      <c r="D32" s="156"/>
      <c r="E32" s="156"/>
      <c r="F32" s="156"/>
      <c r="G32" s="161"/>
      <c r="H32" s="161"/>
      <c r="I32" s="53"/>
      <c r="J32" s="53"/>
      <c r="K32" s="53" t="s">
        <v>98</v>
      </c>
      <c r="L32" s="59">
        <v>26.551002200000003</v>
      </c>
      <c r="M32" s="53" t="s">
        <v>94</v>
      </c>
      <c r="N32" s="59">
        <v>27.015830000000001</v>
      </c>
      <c r="O32" s="187"/>
      <c r="P32" s="161"/>
      <c r="Q32" s="161"/>
      <c r="R32" s="161"/>
      <c r="S32" s="161"/>
      <c r="T32" s="161"/>
      <c r="U32" s="53"/>
      <c r="V32" s="83"/>
    </row>
    <row r="33" spans="1:22" s="52" customFormat="1" ht="42" customHeight="1">
      <c r="A33" s="195"/>
      <c r="B33" s="156"/>
      <c r="C33" s="156"/>
      <c r="D33" s="156"/>
      <c r="E33" s="156"/>
      <c r="F33" s="156"/>
      <c r="G33" s="161"/>
      <c r="H33" s="161"/>
      <c r="I33" s="53"/>
      <c r="J33" s="53"/>
      <c r="K33" s="53" t="s">
        <v>99</v>
      </c>
      <c r="L33" s="59">
        <v>3.7248736</v>
      </c>
      <c r="M33" s="53"/>
      <c r="N33" s="54"/>
      <c r="O33" s="187"/>
      <c r="P33" s="161"/>
      <c r="Q33" s="161"/>
      <c r="R33" s="161"/>
      <c r="S33" s="161"/>
      <c r="T33" s="161"/>
      <c r="U33" s="53"/>
      <c r="V33" s="83"/>
    </row>
    <row r="34" spans="1:22" s="52" customFormat="1" ht="38.25">
      <c r="A34" s="195"/>
      <c r="B34" s="156"/>
      <c r="C34" s="156"/>
      <c r="D34" s="156"/>
      <c r="E34" s="156"/>
      <c r="F34" s="156"/>
      <c r="G34" s="161"/>
      <c r="H34" s="161"/>
      <c r="I34" s="53"/>
      <c r="J34" s="53"/>
      <c r="K34" s="53" t="s">
        <v>100</v>
      </c>
      <c r="L34" s="59">
        <v>1.9462142000000002</v>
      </c>
      <c r="M34" s="54"/>
      <c r="N34" s="54"/>
      <c r="O34" s="187"/>
      <c r="P34" s="161"/>
      <c r="Q34" s="161"/>
      <c r="R34" s="161"/>
      <c r="S34" s="161"/>
      <c r="T34" s="161"/>
      <c r="U34" s="53"/>
      <c r="V34" s="83"/>
    </row>
    <row r="35" spans="1:22" s="52" customFormat="1">
      <c r="A35" s="195"/>
      <c r="B35" s="156"/>
      <c r="C35" s="156"/>
      <c r="D35" s="156"/>
      <c r="E35" s="156"/>
      <c r="F35" s="156"/>
      <c r="G35" s="161"/>
      <c r="H35" s="161"/>
      <c r="I35" s="53"/>
      <c r="J35" s="53"/>
      <c r="K35" s="53" t="s">
        <v>101</v>
      </c>
      <c r="L35" s="59">
        <v>253.19289690000002</v>
      </c>
      <c r="M35" s="54"/>
      <c r="N35" s="54"/>
      <c r="O35" s="187"/>
      <c r="P35" s="161"/>
      <c r="Q35" s="161"/>
      <c r="R35" s="161"/>
      <c r="S35" s="161"/>
      <c r="T35" s="161"/>
      <c r="U35" s="53"/>
      <c r="V35" s="83"/>
    </row>
    <row r="36" spans="1:22" s="52" customFormat="1" ht="38.25">
      <c r="A36" s="195"/>
      <c r="B36" s="156"/>
      <c r="C36" s="156"/>
      <c r="D36" s="156"/>
      <c r="E36" s="156"/>
      <c r="F36" s="156"/>
      <c r="G36" s="161"/>
      <c r="H36" s="161"/>
      <c r="I36" s="53"/>
      <c r="J36" s="53"/>
      <c r="K36" s="53" t="s">
        <v>103</v>
      </c>
      <c r="L36" s="59">
        <v>0.386069</v>
      </c>
      <c r="M36" s="54"/>
      <c r="N36" s="54"/>
      <c r="O36" s="187"/>
      <c r="P36" s="161"/>
      <c r="Q36" s="161"/>
      <c r="R36" s="161"/>
      <c r="S36" s="161"/>
      <c r="T36" s="161"/>
      <c r="U36" s="53"/>
      <c r="V36" s="83"/>
    </row>
    <row r="37" spans="1:22" s="52" customFormat="1">
      <c r="A37" s="195"/>
      <c r="B37" s="156"/>
      <c r="C37" s="156"/>
      <c r="D37" s="156"/>
      <c r="E37" s="156"/>
      <c r="F37" s="156"/>
      <c r="G37" s="161"/>
      <c r="H37" s="161"/>
      <c r="I37" s="53"/>
      <c r="J37" s="53"/>
      <c r="K37" s="53" t="s">
        <v>158</v>
      </c>
      <c r="L37" s="59">
        <v>10.48</v>
      </c>
      <c r="M37" s="54"/>
      <c r="N37" s="54"/>
      <c r="O37" s="187"/>
      <c r="P37" s="161"/>
      <c r="Q37" s="161"/>
      <c r="R37" s="161"/>
      <c r="S37" s="161"/>
      <c r="T37" s="161"/>
      <c r="U37" s="107"/>
      <c r="V37" s="83"/>
    </row>
    <row r="38" spans="1:22" s="52" customFormat="1" ht="13.5" thickBot="1">
      <c r="A38" s="198"/>
      <c r="B38" s="199"/>
      <c r="C38" s="199"/>
      <c r="D38" s="199"/>
      <c r="E38" s="199"/>
      <c r="F38" s="199"/>
      <c r="G38" s="162"/>
      <c r="H38" s="162"/>
      <c r="I38" s="55" t="s">
        <v>75</v>
      </c>
      <c r="J38" s="109">
        <v>2417.7600000000002</v>
      </c>
      <c r="K38" s="109" t="s">
        <v>75</v>
      </c>
      <c r="L38" s="109">
        <f>SUM(L27:L37)</f>
        <v>1023.3062139</v>
      </c>
      <c r="M38" s="109" t="s">
        <v>75</v>
      </c>
      <c r="N38" s="109">
        <v>1179.26875</v>
      </c>
      <c r="O38" s="205"/>
      <c r="P38" s="162"/>
      <c r="Q38" s="162"/>
      <c r="R38" s="162"/>
      <c r="S38" s="162">
        <v>15019.324963899999</v>
      </c>
      <c r="T38" s="162">
        <v>12717.4</v>
      </c>
      <c r="U38" s="109"/>
      <c r="V38" s="85"/>
    </row>
    <row r="39" spans="1:22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</row>
    <row r="40" spans="1:22" s="68" customFormat="1" ht="15" customHeight="1" thickBot="1">
      <c r="A40" s="127" t="s">
        <v>134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</row>
    <row r="41" spans="1:22" ht="31.5" customHeight="1" thickBot="1">
      <c r="A41" s="183" t="s">
        <v>1</v>
      </c>
      <c r="B41" s="188" t="s">
        <v>70</v>
      </c>
      <c r="C41" s="188"/>
      <c r="D41" s="183" t="s">
        <v>2</v>
      </c>
      <c r="E41" s="183" t="s">
        <v>3</v>
      </c>
      <c r="F41" s="180" t="s">
        <v>140</v>
      </c>
      <c r="G41" s="182" t="s">
        <v>141</v>
      </c>
      <c r="H41" s="182" t="s">
        <v>142</v>
      </c>
      <c r="I41" s="183" t="s">
        <v>72</v>
      </c>
      <c r="J41" s="183"/>
      <c r="K41" s="183"/>
      <c r="L41" s="183"/>
      <c r="M41" s="183"/>
      <c r="N41" s="183"/>
      <c r="O41" s="180" t="s">
        <v>146</v>
      </c>
      <c r="P41" s="158" t="s">
        <v>128</v>
      </c>
      <c r="Q41" s="158" t="s">
        <v>129</v>
      </c>
      <c r="R41" s="158" t="s">
        <v>130</v>
      </c>
      <c r="S41" s="158" t="s">
        <v>14</v>
      </c>
      <c r="T41" s="190" t="s">
        <v>131</v>
      </c>
      <c r="U41" s="129" t="s">
        <v>5</v>
      </c>
      <c r="V41" s="130"/>
    </row>
    <row r="42" spans="1:22" ht="80.25" customHeight="1" thickBot="1">
      <c r="A42" s="183"/>
      <c r="B42" s="188"/>
      <c r="C42" s="188"/>
      <c r="D42" s="183"/>
      <c r="E42" s="183"/>
      <c r="F42" s="181"/>
      <c r="G42" s="182"/>
      <c r="H42" s="182"/>
      <c r="I42" s="188" t="s">
        <v>71</v>
      </c>
      <c r="J42" s="188"/>
      <c r="K42" s="183" t="s">
        <v>6</v>
      </c>
      <c r="L42" s="183"/>
      <c r="M42" s="183" t="s">
        <v>7</v>
      </c>
      <c r="N42" s="183"/>
      <c r="O42" s="181"/>
      <c r="P42" s="159"/>
      <c r="Q42" s="159"/>
      <c r="R42" s="159"/>
      <c r="S42" s="159"/>
      <c r="T42" s="191"/>
      <c r="U42" s="123"/>
      <c r="V42" s="124"/>
    </row>
    <row r="43" spans="1:22" ht="26.25" thickBot="1">
      <c r="A43" s="43"/>
      <c r="B43" s="44"/>
      <c r="C43" s="44"/>
      <c r="D43" s="44"/>
      <c r="E43" s="45"/>
      <c r="F43" s="78" t="s">
        <v>143</v>
      </c>
      <c r="G43" s="78"/>
      <c r="H43" s="78"/>
      <c r="I43" s="46" t="s">
        <v>8</v>
      </c>
      <c r="J43" s="46" t="s">
        <v>109</v>
      </c>
      <c r="K43" s="46" t="s">
        <v>8</v>
      </c>
      <c r="L43" s="46" t="s">
        <v>109</v>
      </c>
      <c r="M43" s="46" t="s">
        <v>8</v>
      </c>
      <c r="N43" s="46" t="s">
        <v>109</v>
      </c>
      <c r="O43" s="79" t="s">
        <v>147</v>
      </c>
      <c r="P43" s="64"/>
      <c r="Q43" s="64"/>
      <c r="R43" s="64"/>
      <c r="S43" s="65"/>
      <c r="T43" s="65"/>
      <c r="U43" s="123"/>
      <c r="V43" s="124"/>
    </row>
    <row r="44" spans="1:22" ht="30.6" customHeight="1" thickBot="1">
      <c r="A44" s="111">
        <v>1</v>
      </c>
      <c r="B44" s="112">
        <v>2</v>
      </c>
      <c r="C44" s="112">
        <v>3</v>
      </c>
      <c r="D44" s="112">
        <v>4</v>
      </c>
      <c r="E44" s="112">
        <v>5</v>
      </c>
      <c r="F44" s="88">
        <v>6</v>
      </c>
      <c r="G44" s="88" t="s">
        <v>144</v>
      </c>
      <c r="H44" s="88" t="s">
        <v>145</v>
      </c>
      <c r="I44" s="189">
        <v>6</v>
      </c>
      <c r="J44" s="189"/>
      <c r="K44" s="189">
        <v>7</v>
      </c>
      <c r="L44" s="189"/>
      <c r="M44" s="189">
        <v>8</v>
      </c>
      <c r="N44" s="189"/>
      <c r="O44" s="89" t="s">
        <v>148</v>
      </c>
      <c r="P44" s="90">
        <v>9</v>
      </c>
      <c r="Q44" s="91" t="s">
        <v>132</v>
      </c>
      <c r="R44" s="90">
        <v>11</v>
      </c>
      <c r="S44" s="90" t="s">
        <v>133</v>
      </c>
      <c r="T44" s="90">
        <v>13</v>
      </c>
      <c r="U44" s="131">
        <v>14</v>
      </c>
      <c r="V44" s="132"/>
    </row>
    <row r="45" spans="1:22" ht="15" customHeight="1">
      <c r="A45" s="139" t="s">
        <v>64</v>
      </c>
      <c r="B45" s="143" t="s">
        <v>111</v>
      </c>
      <c r="C45" s="143"/>
      <c r="D45" s="143">
        <v>1000</v>
      </c>
      <c r="E45" s="143">
        <v>7735.5</v>
      </c>
      <c r="F45" s="135">
        <v>20.9605</v>
      </c>
      <c r="G45" s="143">
        <f>D45*(1-$F$45%)</f>
        <v>790.39499999999998</v>
      </c>
      <c r="H45" s="135">
        <f>E45*(1-$F$45%)</f>
        <v>6114.1005224999999</v>
      </c>
      <c r="I45" s="143">
        <v>0</v>
      </c>
      <c r="J45" s="143">
        <v>0</v>
      </c>
      <c r="K45" s="60" t="s">
        <v>115</v>
      </c>
      <c r="L45" s="60">
        <v>7.6</v>
      </c>
      <c r="M45" s="60" t="s">
        <v>113</v>
      </c>
      <c r="N45" s="60">
        <v>1105.27</v>
      </c>
      <c r="O45" s="143">
        <f>N53+L53</f>
        <v>3926.6499999999996</v>
      </c>
      <c r="P45" s="143">
        <v>0</v>
      </c>
      <c r="Q45" s="135">
        <f>G45+H45-I45-J45-N53-P45-L53</f>
        <v>2977.8455224999998</v>
      </c>
      <c r="R45" s="135">
        <v>8749.68</v>
      </c>
      <c r="S45" s="135">
        <v>12676.39</v>
      </c>
      <c r="T45" s="192">
        <v>8856</v>
      </c>
      <c r="U45" s="101" t="s">
        <v>159</v>
      </c>
      <c r="V45" s="93">
        <v>-2559</v>
      </c>
    </row>
    <row r="46" spans="1:22" ht="15" customHeight="1">
      <c r="A46" s="140"/>
      <c r="B46" s="144"/>
      <c r="C46" s="144"/>
      <c r="D46" s="144"/>
      <c r="E46" s="144"/>
      <c r="F46" s="136"/>
      <c r="G46" s="144"/>
      <c r="H46" s="136"/>
      <c r="I46" s="144"/>
      <c r="J46" s="144"/>
      <c r="K46" s="47" t="s">
        <v>116</v>
      </c>
      <c r="L46" s="47">
        <v>308.89999999999998</v>
      </c>
      <c r="M46" s="47" t="s">
        <v>114</v>
      </c>
      <c r="N46" s="47">
        <v>1574.1</v>
      </c>
      <c r="O46" s="144"/>
      <c r="P46" s="144"/>
      <c r="Q46" s="136"/>
      <c r="R46" s="136"/>
      <c r="S46" s="136"/>
      <c r="T46" s="193"/>
      <c r="U46" s="100" t="s">
        <v>167</v>
      </c>
      <c r="V46" s="94">
        <v>-54.19</v>
      </c>
    </row>
    <row r="47" spans="1:22" ht="15" customHeight="1">
      <c r="A47" s="140"/>
      <c r="B47" s="144"/>
      <c r="C47" s="144"/>
      <c r="D47" s="144"/>
      <c r="E47" s="144"/>
      <c r="F47" s="136"/>
      <c r="G47" s="144"/>
      <c r="H47" s="136"/>
      <c r="I47" s="144"/>
      <c r="J47" s="144"/>
      <c r="K47" s="47" t="s">
        <v>117</v>
      </c>
      <c r="L47" s="47">
        <v>8.14</v>
      </c>
      <c r="M47" s="47" t="s">
        <v>121</v>
      </c>
      <c r="N47" s="47">
        <v>49.8</v>
      </c>
      <c r="O47" s="144"/>
      <c r="P47" s="144"/>
      <c r="Q47" s="136"/>
      <c r="R47" s="136"/>
      <c r="S47" s="136"/>
      <c r="T47" s="193"/>
      <c r="U47" s="100" t="s">
        <v>168</v>
      </c>
      <c r="V47" s="94">
        <v>-1254.96</v>
      </c>
    </row>
    <row r="48" spans="1:22" ht="15" customHeight="1">
      <c r="A48" s="140"/>
      <c r="B48" s="144"/>
      <c r="C48" s="144"/>
      <c r="D48" s="144"/>
      <c r="E48" s="144"/>
      <c r="F48" s="136"/>
      <c r="G48" s="144"/>
      <c r="H48" s="136"/>
      <c r="I48" s="144"/>
      <c r="J48" s="144"/>
      <c r="K48" s="47" t="s">
        <v>118</v>
      </c>
      <c r="L48" s="47">
        <v>15.96</v>
      </c>
      <c r="M48" s="47" t="s">
        <v>122</v>
      </c>
      <c r="N48" s="47">
        <v>522.14</v>
      </c>
      <c r="O48" s="144"/>
      <c r="P48" s="144"/>
      <c r="Q48" s="136"/>
      <c r="R48" s="136"/>
      <c r="S48" s="136"/>
      <c r="T48" s="193"/>
      <c r="U48" s="100" t="s">
        <v>169</v>
      </c>
      <c r="V48" s="94">
        <v>-1.1299999999999999</v>
      </c>
    </row>
    <row r="49" spans="1:22" ht="15" customHeight="1">
      <c r="A49" s="140"/>
      <c r="B49" s="144"/>
      <c r="C49" s="144"/>
      <c r="D49" s="144"/>
      <c r="E49" s="144"/>
      <c r="F49" s="136"/>
      <c r="G49" s="144"/>
      <c r="H49" s="136"/>
      <c r="I49" s="144"/>
      <c r="J49" s="144"/>
      <c r="K49" s="47" t="s">
        <v>119</v>
      </c>
      <c r="L49" s="47">
        <v>10.3</v>
      </c>
      <c r="M49" s="47"/>
      <c r="N49" s="47"/>
      <c r="O49" s="144"/>
      <c r="P49" s="144"/>
      <c r="Q49" s="136"/>
      <c r="R49" s="136"/>
      <c r="S49" s="136"/>
      <c r="T49" s="193"/>
      <c r="U49" s="100" t="s">
        <v>181</v>
      </c>
      <c r="V49" s="94">
        <v>50.06</v>
      </c>
    </row>
    <row r="50" spans="1:22" ht="15" customHeight="1">
      <c r="A50" s="140"/>
      <c r="B50" s="144"/>
      <c r="C50" s="144"/>
      <c r="D50" s="144"/>
      <c r="E50" s="144"/>
      <c r="F50" s="136"/>
      <c r="G50" s="144"/>
      <c r="H50" s="136"/>
      <c r="I50" s="144"/>
      <c r="J50" s="144"/>
      <c r="K50" s="47" t="s">
        <v>164</v>
      </c>
      <c r="L50" s="47">
        <v>7.39</v>
      </c>
      <c r="M50" s="47"/>
      <c r="N50" s="47"/>
      <c r="O50" s="144"/>
      <c r="P50" s="144"/>
      <c r="Q50" s="136"/>
      <c r="R50" s="136"/>
      <c r="S50" s="136"/>
      <c r="T50" s="193"/>
      <c r="U50" s="63"/>
      <c r="V50" s="94"/>
    </row>
    <row r="51" spans="1:22" ht="15" customHeight="1">
      <c r="A51" s="140"/>
      <c r="B51" s="144"/>
      <c r="C51" s="144"/>
      <c r="D51" s="144"/>
      <c r="E51" s="144"/>
      <c r="F51" s="136"/>
      <c r="G51" s="144"/>
      <c r="H51" s="136"/>
      <c r="I51" s="144"/>
      <c r="J51" s="144"/>
      <c r="K51" s="47" t="s">
        <v>165</v>
      </c>
      <c r="L51" s="47">
        <v>213.3</v>
      </c>
      <c r="M51" s="47"/>
      <c r="N51" s="47"/>
      <c r="O51" s="144"/>
      <c r="P51" s="144"/>
      <c r="Q51" s="136"/>
      <c r="R51" s="136"/>
      <c r="S51" s="136"/>
      <c r="T51" s="193"/>
      <c r="U51" s="63"/>
      <c r="V51" s="94"/>
    </row>
    <row r="52" spans="1:22" ht="15" customHeight="1">
      <c r="A52" s="140"/>
      <c r="B52" s="144"/>
      <c r="C52" s="144"/>
      <c r="D52" s="144"/>
      <c r="E52" s="144"/>
      <c r="F52" s="136"/>
      <c r="G52" s="144"/>
      <c r="H52" s="136"/>
      <c r="I52" s="144"/>
      <c r="J52" s="144"/>
      <c r="K52" s="47" t="s">
        <v>166</v>
      </c>
      <c r="L52" s="47">
        <v>103.75</v>
      </c>
      <c r="M52" s="47"/>
      <c r="N52" s="47"/>
      <c r="O52" s="144"/>
      <c r="P52" s="144"/>
      <c r="Q52" s="136"/>
      <c r="R52" s="136"/>
      <c r="S52" s="136"/>
      <c r="T52" s="193"/>
      <c r="U52" s="63"/>
      <c r="V52" s="94"/>
    </row>
    <row r="53" spans="1:22" ht="15" customHeight="1" thickBot="1">
      <c r="A53" s="141"/>
      <c r="B53" s="145"/>
      <c r="C53" s="145"/>
      <c r="D53" s="145"/>
      <c r="E53" s="145"/>
      <c r="F53" s="137"/>
      <c r="G53" s="145"/>
      <c r="H53" s="137"/>
      <c r="I53" s="145"/>
      <c r="J53" s="145"/>
      <c r="K53" s="111" t="s">
        <v>120</v>
      </c>
      <c r="L53" s="111">
        <f>SUM(L45:L52)</f>
        <v>675.33999999999992</v>
      </c>
      <c r="M53" s="111" t="s">
        <v>120</v>
      </c>
      <c r="N53" s="111">
        <f>SUM(N45:N52)</f>
        <v>3251.31</v>
      </c>
      <c r="O53" s="145"/>
      <c r="P53" s="145"/>
      <c r="Q53" s="137"/>
      <c r="R53" s="137"/>
      <c r="S53" s="137">
        <v>12676.39</v>
      </c>
      <c r="T53" s="193"/>
      <c r="U53" s="70"/>
      <c r="V53" s="95"/>
    </row>
    <row r="54" spans="1:22" s="52" customFormat="1" ht="19.5" customHeight="1">
      <c r="A54" s="139" t="s">
        <v>65</v>
      </c>
      <c r="B54" s="143" t="s">
        <v>135</v>
      </c>
      <c r="C54" s="143"/>
      <c r="D54" s="143">
        <v>500</v>
      </c>
      <c r="E54" s="143">
        <v>12214.8</v>
      </c>
      <c r="F54" s="135">
        <v>21.3416</v>
      </c>
      <c r="G54" s="143">
        <f>D54*(1-$F$54%)</f>
        <v>393.29199999999997</v>
      </c>
      <c r="H54" s="135">
        <f>E54*(1-$F$54%)</f>
        <v>9607.9662431999986</v>
      </c>
      <c r="I54" s="143">
        <v>0</v>
      </c>
      <c r="J54" s="143">
        <v>0</v>
      </c>
      <c r="K54" s="61" t="s">
        <v>110</v>
      </c>
      <c r="L54" s="61">
        <v>40.6</v>
      </c>
      <c r="M54" s="71" t="s">
        <v>171</v>
      </c>
      <c r="N54" s="71">
        <v>5588</v>
      </c>
      <c r="O54" s="200">
        <f>N59+L59</f>
        <v>6148.97</v>
      </c>
      <c r="P54" s="143">
        <v>0</v>
      </c>
      <c r="Q54" s="135">
        <f>G54+H54+I54-L59-N59-P54</f>
        <v>3852.2882431999979</v>
      </c>
      <c r="R54" s="135">
        <v>4260.76</v>
      </c>
      <c r="S54" s="135">
        <f>L59+N59+R54</f>
        <v>10409.73</v>
      </c>
      <c r="T54" s="135">
        <v>9941.1</v>
      </c>
      <c r="U54" s="114" t="s">
        <v>159</v>
      </c>
      <c r="V54" s="82">
        <v>-1484</v>
      </c>
    </row>
    <row r="55" spans="1:22" s="52" customFormat="1" ht="15.75" customHeight="1">
      <c r="A55" s="140"/>
      <c r="B55" s="144"/>
      <c r="C55" s="144"/>
      <c r="D55" s="144"/>
      <c r="E55" s="144"/>
      <c r="F55" s="136"/>
      <c r="G55" s="144"/>
      <c r="H55" s="136"/>
      <c r="I55" s="144"/>
      <c r="J55" s="144"/>
      <c r="K55" s="63" t="s">
        <v>124</v>
      </c>
      <c r="L55" s="63">
        <v>220.64</v>
      </c>
      <c r="M55" s="72" t="s">
        <v>125</v>
      </c>
      <c r="N55" s="72">
        <v>246.1</v>
      </c>
      <c r="O55" s="201"/>
      <c r="P55" s="144"/>
      <c r="Q55" s="136"/>
      <c r="R55" s="136"/>
      <c r="S55" s="136"/>
      <c r="T55" s="136"/>
      <c r="U55" s="113" t="s">
        <v>172</v>
      </c>
      <c r="V55" s="83">
        <v>-1116.0999999999999</v>
      </c>
    </row>
    <row r="56" spans="1:22" s="52" customFormat="1" ht="23.25" customHeight="1">
      <c r="A56" s="140"/>
      <c r="B56" s="144"/>
      <c r="C56" s="144"/>
      <c r="D56" s="144"/>
      <c r="E56" s="144"/>
      <c r="F56" s="136"/>
      <c r="G56" s="144"/>
      <c r="H56" s="136"/>
      <c r="I56" s="144"/>
      <c r="J56" s="144"/>
      <c r="K56" s="63" t="s">
        <v>123</v>
      </c>
      <c r="L56" s="63">
        <v>7.5</v>
      </c>
      <c r="M56" s="72" t="s">
        <v>136</v>
      </c>
      <c r="N56" s="72">
        <v>5.93</v>
      </c>
      <c r="O56" s="201"/>
      <c r="P56" s="144"/>
      <c r="Q56" s="136"/>
      <c r="R56" s="136"/>
      <c r="S56" s="136"/>
      <c r="T56" s="136"/>
      <c r="U56" s="113" t="s">
        <v>173</v>
      </c>
      <c r="V56" s="83">
        <v>2127</v>
      </c>
    </row>
    <row r="57" spans="1:22" s="52" customFormat="1" ht="14.45" customHeight="1">
      <c r="A57" s="140"/>
      <c r="B57" s="144"/>
      <c r="C57" s="144"/>
      <c r="D57" s="144"/>
      <c r="E57" s="144"/>
      <c r="F57" s="136"/>
      <c r="G57" s="144"/>
      <c r="H57" s="136"/>
      <c r="I57" s="144"/>
      <c r="J57" s="144"/>
      <c r="K57" s="63"/>
      <c r="L57" s="63"/>
      <c r="M57" s="72" t="s">
        <v>137</v>
      </c>
      <c r="N57" s="72">
        <v>40.200000000000003</v>
      </c>
      <c r="O57" s="201"/>
      <c r="P57" s="144"/>
      <c r="Q57" s="136"/>
      <c r="R57" s="136"/>
      <c r="S57" s="136"/>
      <c r="T57" s="136"/>
      <c r="U57" s="113" t="s">
        <v>181</v>
      </c>
      <c r="V57" s="83">
        <v>4.17</v>
      </c>
    </row>
    <row r="58" spans="1:22" s="52" customFormat="1" ht="14.45" customHeight="1">
      <c r="A58" s="140"/>
      <c r="B58" s="144"/>
      <c r="C58" s="144"/>
      <c r="D58" s="144"/>
      <c r="E58" s="144"/>
      <c r="F58" s="136"/>
      <c r="G58" s="144"/>
      <c r="H58" s="136"/>
      <c r="I58" s="144"/>
      <c r="J58" s="144"/>
      <c r="K58" s="62"/>
      <c r="L58" s="62"/>
      <c r="M58" s="73"/>
      <c r="N58" s="73"/>
      <c r="O58" s="201"/>
      <c r="P58" s="144"/>
      <c r="Q58" s="136"/>
      <c r="R58" s="136"/>
      <c r="S58" s="136"/>
      <c r="T58" s="136"/>
      <c r="U58" s="63"/>
      <c r="V58" s="83"/>
    </row>
    <row r="59" spans="1:22" ht="15.75" customHeight="1" thickBot="1">
      <c r="A59" s="141"/>
      <c r="B59" s="145"/>
      <c r="C59" s="145"/>
      <c r="D59" s="145"/>
      <c r="E59" s="145"/>
      <c r="F59" s="137"/>
      <c r="G59" s="145"/>
      <c r="H59" s="137"/>
      <c r="I59" s="145"/>
      <c r="J59" s="145"/>
      <c r="K59" s="111" t="s">
        <v>120</v>
      </c>
      <c r="L59" s="111">
        <f>SUM(L54:L58)</f>
        <v>268.74</v>
      </c>
      <c r="M59" s="111" t="s">
        <v>120</v>
      </c>
      <c r="N59" s="111">
        <f>SUM(N54:N58)</f>
        <v>5880.2300000000005</v>
      </c>
      <c r="O59" s="202"/>
      <c r="P59" s="145"/>
      <c r="Q59" s="137"/>
      <c r="R59" s="137"/>
      <c r="S59" s="137">
        <v>9847.18</v>
      </c>
      <c r="T59" s="137">
        <v>9941.1</v>
      </c>
      <c r="U59" s="70"/>
      <c r="V59" s="95"/>
    </row>
    <row r="60" spans="1:22" s="52" customFormat="1" ht="13.15" customHeight="1">
      <c r="A60" s="139" t="s">
        <v>66</v>
      </c>
      <c r="B60" s="143" t="s">
        <v>135</v>
      </c>
      <c r="C60" s="143"/>
      <c r="D60" s="143" t="s">
        <v>135</v>
      </c>
      <c r="E60" s="143">
        <v>17232</v>
      </c>
      <c r="F60" s="135">
        <v>21.3416</v>
      </c>
      <c r="G60" s="143">
        <v>0</v>
      </c>
      <c r="H60" s="135">
        <f>E60*(1-F60%)</f>
        <v>13554.415487999999</v>
      </c>
      <c r="I60" s="143">
        <v>0</v>
      </c>
      <c r="J60" s="143">
        <v>0</v>
      </c>
      <c r="K60" s="61"/>
      <c r="L60" s="61"/>
      <c r="M60" s="75" t="s">
        <v>138</v>
      </c>
      <c r="N60" s="80">
        <v>2450.85</v>
      </c>
      <c r="O60" s="143">
        <f>N66</f>
        <v>6741.66</v>
      </c>
      <c r="P60" s="147">
        <v>0</v>
      </c>
      <c r="Q60" s="151">
        <f>H60-N66</f>
        <v>6812.7554879999989</v>
      </c>
      <c r="R60" s="135">
        <v>6513.7</v>
      </c>
      <c r="S60" s="135">
        <f>N66+P60+R60</f>
        <v>13255.36</v>
      </c>
      <c r="T60" s="135">
        <v>12032.59</v>
      </c>
      <c r="U60" s="61" t="s">
        <v>176</v>
      </c>
      <c r="V60" s="93">
        <v>-145.96</v>
      </c>
    </row>
    <row r="61" spans="1:22" s="52" customFormat="1" ht="14.45" customHeight="1">
      <c r="A61" s="140"/>
      <c r="B61" s="144"/>
      <c r="C61" s="144"/>
      <c r="D61" s="144"/>
      <c r="E61" s="144"/>
      <c r="F61" s="136"/>
      <c r="G61" s="144"/>
      <c r="H61" s="136"/>
      <c r="I61" s="144"/>
      <c r="J61" s="144"/>
      <c r="K61" s="63"/>
      <c r="L61" s="63"/>
      <c r="M61" s="76" t="s">
        <v>139</v>
      </c>
      <c r="N61" s="81">
        <v>37.840000000000003</v>
      </c>
      <c r="O61" s="144"/>
      <c r="P61" s="148"/>
      <c r="Q61" s="152"/>
      <c r="R61" s="136"/>
      <c r="S61" s="136"/>
      <c r="T61" s="136"/>
      <c r="U61" s="63" t="s">
        <v>177</v>
      </c>
      <c r="V61" s="94">
        <v>-1081.04</v>
      </c>
    </row>
    <row r="62" spans="1:22" s="52" customFormat="1" ht="25.5">
      <c r="A62" s="140"/>
      <c r="B62" s="144"/>
      <c r="C62" s="144"/>
      <c r="D62" s="144"/>
      <c r="E62" s="144"/>
      <c r="F62" s="136"/>
      <c r="G62" s="144"/>
      <c r="H62" s="136"/>
      <c r="I62" s="144"/>
      <c r="J62" s="144"/>
      <c r="K62" s="63"/>
      <c r="L62" s="63"/>
      <c r="M62" s="76" t="s">
        <v>174</v>
      </c>
      <c r="N62" s="81">
        <v>1567.4</v>
      </c>
      <c r="O62" s="144"/>
      <c r="P62" s="148"/>
      <c r="Q62" s="152"/>
      <c r="R62" s="136"/>
      <c r="S62" s="136"/>
      <c r="T62" s="136"/>
      <c r="U62" s="117" t="s">
        <v>170</v>
      </c>
      <c r="V62" s="94">
        <v>4.17</v>
      </c>
    </row>
    <row r="63" spans="1:22" s="52" customFormat="1" ht="14.45" customHeight="1">
      <c r="A63" s="140"/>
      <c r="B63" s="144"/>
      <c r="C63" s="144"/>
      <c r="D63" s="144"/>
      <c r="E63" s="144"/>
      <c r="F63" s="136"/>
      <c r="G63" s="144"/>
      <c r="H63" s="136"/>
      <c r="I63" s="144"/>
      <c r="J63" s="144"/>
      <c r="K63" s="63"/>
      <c r="L63" s="63"/>
      <c r="M63" s="76" t="s">
        <v>175</v>
      </c>
      <c r="N63" s="81">
        <v>2124.48</v>
      </c>
      <c r="O63" s="144"/>
      <c r="P63" s="148"/>
      <c r="Q63" s="152"/>
      <c r="R63" s="136"/>
      <c r="S63" s="136"/>
      <c r="T63" s="136"/>
      <c r="U63" s="63"/>
      <c r="V63" s="83"/>
    </row>
    <row r="64" spans="1:22" s="52" customFormat="1" ht="14.45" customHeight="1">
      <c r="A64" s="140"/>
      <c r="B64" s="144"/>
      <c r="C64" s="144"/>
      <c r="D64" s="144"/>
      <c r="E64" s="144"/>
      <c r="F64" s="136"/>
      <c r="G64" s="144"/>
      <c r="H64" s="136"/>
      <c r="I64" s="144"/>
      <c r="J64" s="144"/>
      <c r="K64" s="63"/>
      <c r="L64" s="63"/>
      <c r="M64" s="76" t="s">
        <v>110</v>
      </c>
      <c r="N64" s="81">
        <v>561.09</v>
      </c>
      <c r="O64" s="144"/>
      <c r="P64" s="148"/>
      <c r="Q64" s="152"/>
      <c r="R64" s="136"/>
      <c r="S64" s="136"/>
      <c r="T64" s="136"/>
      <c r="U64" s="63"/>
      <c r="V64" s="83"/>
    </row>
    <row r="65" spans="1:22" s="52" customFormat="1" ht="14.45" customHeight="1">
      <c r="A65" s="141"/>
      <c r="B65" s="145"/>
      <c r="C65" s="145"/>
      <c r="D65" s="145"/>
      <c r="E65" s="145"/>
      <c r="F65" s="137"/>
      <c r="G65" s="145"/>
      <c r="H65" s="137"/>
      <c r="I65" s="145"/>
      <c r="J65" s="145"/>
      <c r="K65" s="70"/>
      <c r="L65" s="70"/>
      <c r="M65" s="117"/>
      <c r="N65" s="110"/>
      <c r="O65" s="145"/>
      <c r="P65" s="149"/>
      <c r="Q65" s="153"/>
      <c r="R65" s="137"/>
      <c r="S65" s="137"/>
      <c r="T65" s="137"/>
      <c r="U65" s="70"/>
      <c r="V65" s="84"/>
    </row>
    <row r="66" spans="1:22" s="52" customFormat="1" ht="15" customHeight="1" thickBot="1">
      <c r="A66" s="142"/>
      <c r="B66" s="146"/>
      <c r="C66" s="146"/>
      <c r="D66" s="146"/>
      <c r="E66" s="146"/>
      <c r="F66" s="138"/>
      <c r="G66" s="146"/>
      <c r="H66" s="138"/>
      <c r="I66" s="146"/>
      <c r="J66" s="146"/>
      <c r="K66" s="77"/>
      <c r="L66" s="77"/>
      <c r="M66" s="74" t="s">
        <v>120</v>
      </c>
      <c r="N66" s="74">
        <f>SUM(N60:N65)</f>
        <v>6741.66</v>
      </c>
      <c r="O66" s="146"/>
      <c r="P66" s="150"/>
      <c r="Q66" s="154"/>
      <c r="R66" s="138"/>
      <c r="S66" s="138"/>
      <c r="T66" s="138"/>
      <c r="U66" s="77"/>
      <c r="V66" s="85"/>
    </row>
    <row r="67" spans="1:22" ht="15.75">
      <c r="A67" s="115" t="s">
        <v>178</v>
      </c>
      <c r="B67" s="133" t="s">
        <v>179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</row>
    <row r="68" spans="1:22" ht="15.75">
      <c r="A68" s="116"/>
      <c r="B68" s="134" t="s">
        <v>180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</row>
    <row r="72" spans="1:22">
      <c r="S72" s="118"/>
    </row>
  </sheetData>
  <sheetProtection password="CC3E" sheet="1" objects="1" scenarios="1"/>
  <mergeCells count="178">
    <mergeCell ref="H7:H8"/>
    <mergeCell ref="F41:F42"/>
    <mergeCell ref="G41:G42"/>
    <mergeCell ref="H41:H42"/>
    <mergeCell ref="O41:O42"/>
    <mergeCell ref="O7:O8"/>
    <mergeCell ref="O11:O16"/>
    <mergeCell ref="O17:O19"/>
    <mergeCell ref="O20:O22"/>
    <mergeCell ref="O23:O26"/>
    <mergeCell ref="O27:O38"/>
    <mergeCell ref="F11:F16"/>
    <mergeCell ref="G11:G16"/>
    <mergeCell ref="H11:H16"/>
    <mergeCell ref="F17:F19"/>
    <mergeCell ref="G17:G19"/>
    <mergeCell ref="H17:H19"/>
    <mergeCell ref="F20:F22"/>
    <mergeCell ref="G20:G22"/>
    <mergeCell ref="H20:H22"/>
    <mergeCell ref="F23:F26"/>
    <mergeCell ref="G23:G26"/>
    <mergeCell ref="N11:N15"/>
    <mergeCell ref="D54:D59"/>
    <mergeCell ref="E54:E59"/>
    <mergeCell ref="I54:I59"/>
    <mergeCell ref="J54:J59"/>
    <mergeCell ref="A27:A38"/>
    <mergeCell ref="B27:B38"/>
    <mergeCell ref="C27:C38"/>
    <mergeCell ref="D27:D38"/>
    <mergeCell ref="E27:E38"/>
    <mergeCell ref="A54:A59"/>
    <mergeCell ref="A45:A53"/>
    <mergeCell ref="B45:C53"/>
    <mergeCell ref="D45:D53"/>
    <mergeCell ref="E45:E53"/>
    <mergeCell ref="I45:I53"/>
    <mergeCell ref="A41:A42"/>
    <mergeCell ref="A39:U39"/>
    <mergeCell ref="P27:P38"/>
    <mergeCell ref="Q27:Q38"/>
    <mergeCell ref="R27:R38"/>
    <mergeCell ref="F27:F38"/>
    <mergeCell ref="O54:O59"/>
    <mergeCell ref="J45:J53"/>
    <mergeCell ref="B54:C59"/>
    <mergeCell ref="A11:A16"/>
    <mergeCell ref="B11:B16"/>
    <mergeCell ref="C11:C16"/>
    <mergeCell ref="D11:D16"/>
    <mergeCell ref="E11:E16"/>
    <mergeCell ref="Q23:Q26"/>
    <mergeCell ref="R23:R26"/>
    <mergeCell ref="S23:S26"/>
    <mergeCell ref="H23:H26"/>
    <mergeCell ref="N20:N21"/>
    <mergeCell ref="A23:A26"/>
    <mergeCell ref="B23:B26"/>
    <mergeCell ref="C23:C26"/>
    <mergeCell ref="D23:D26"/>
    <mergeCell ref="A20:A22"/>
    <mergeCell ref="B20:B22"/>
    <mergeCell ref="C20:C22"/>
    <mergeCell ref="D20:D22"/>
    <mergeCell ref="A17:A19"/>
    <mergeCell ref="B17:B19"/>
    <mergeCell ref="C17:C19"/>
    <mergeCell ref="D17:D19"/>
    <mergeCell ref="P23:P26"/>
    <mergeCell ref="B41:C42"/>
    <mergeCell ref="I44:J44"/>
    <mergeCell ref="K44:L44"/>
    <mergeCell ref="M44:N44"/>
    <mergeCell ref="T41:T42"/>
    <mergeCell ref="S45:S53"/>
    <mergeCell ref="T45:T53"/>
    <mergeCell ref="P54:P59"/>
    <mergeCell ref="Q54:Q59"/>
    <mergeCell ref="R54:R59"/>
    <mergeCell ref="S54:S59"/>
    <mergeCell ref="T54:T59"/>
    <mergeCell ref="F45:F53"/>
    <mergeCell ref="G45:G53"/>
    <mergeCell ref="H45:H53"/>
    <mergeCell ref="F54:F59"/>
    <mergeCell ref="G54:G59"/>
    <mergeCell ref="H54:H59"/>
    <mergeCell ref="I41:N41"/>
    <mergeCell ref="I42:J42"/>
    <mergeCell ref="K42:L42"/>
    <mergeCell ref="O45:O53"/>
    <mergeCell ref="M42:N42"/>
    <mergeCell ref="D41:D42"/>
    <mergeCell ref="E41:E42"/>
    <mergeCell ref="Q41:Q42"/>
    <mergeCell ref="R41:R42"/>
    <mergeCell ref="S27:S38"/>
    <mergeCell ref="G27:G38"/>
    <mergeCell ref="H27:H38"/>
    <mergeCell ref="T23:T26"/>
    <mergeCell ref="I10:J10"/>
    <mergeCell ref="K10:L10"/>
    <mergeCell ref="M10:N10"/>
    <mergeCell ref="E23:E26"/>
    <mergeCell ref="E20:E22"/>
    <mergeCell ref="M20:M21"/>
    <mergeCell ref="E17:E19"/>
    <mergeCell ref="K17:K18"/>
    <mergeCell ref="L17:L18"/>
    <mergeCell ref="M17:M18"/>
    <mergeCell ref="N17:N18"/>
    <mergeCell ref="M11:M15"/>
    <mergeCell ref="P20:P22"/>
    <mergeCell ref="Q20:Q22"/>
    <mergeCell ref="R20:R22"/>
    <mergeCell ref="S20:S22"/>
    <mergeCell ref="T20:T22"/>
    <mergeCell ref="P45:P53"/>
    <mergeCell ref="Q45:Q53"/>
    <mergeCell ref="R45:R53"/>
    <mergeCell ref="D7:D8"/>
    <mergeCell ref="E7:E8"/>
    <mergeCell ref="I7:N7"/>
    <mergeCell ref="B7:C8"/>
    <mergeCell ref="A1:U1"/>
    <mergeCell ref="A2:U2"/>
    <mergeCell ref="A3:U3"/>
    <mergeCell ref="A4:U4"/>
    <mergeCell ref="A5:U5"/>
    <mergeCell ref="K8:L8"/>
    <mergeCell ref="M8:N8"/>
    <mergeCell ref="I8:J8"/>
    <mergeCell ref="P7:P8"/>
    <mergeCell ref="S7:S8"/>
    <mergeCell ref="T7:T8"/>
    <mergeCell ref="A7:A8"/>
    <mergeCell ref="Q7:Q8"/>
    <mergeCell ref="R7:R8"/>
    <mergeCell ref="F7:F8"/>
    <mergeCell ref="G7:G8"/>
    <mergeCell ref="U7:V8"/>
    <mergeCell ref="P41:P42"/>
    <mergeCell ref="S41:S42"/>
    <mergeCell ref="T27:T38"/>
    <mergeCell ref="Q11:Q16"/>
    <mergeCell ref="R11:R16"/>
    <mergeCell ref="S11:S16"/>
    <mergeCell ref="T11:T16"/>
    <mergeCell ref="P17:P19"/>
    <mergeCell ref="Q17:Q19"/>
    <mergeCell ref="R17:R19"/>
    <mergeCell ref="S17:S19"/>
    <mergeCell ref="T17:T19"/>
    <mergeCell ref="U9:V9"/>
    <mergeCell ref="U10:V10"/>
    <mergeCell ref="A40:V40"/>
    <mergeCell ref="U41:V42"/>
    <mergeCell ref="U43:V43"/>
    <mergeCell ref="U44:V44"/>
    <mergeCell ref="B67:V67"/>
    <mergeCell ref="B68:V68"/>
    <mergeCell ref="S60:S66"/>
    <mergeCell ref="T60:T66"/>
    <mergeCell ref="A60:A66"/>
    <mergeCell ref="B60:C66"/>
    <mergeCell ref="D60:D66"/>
    <mergeCell ref="E60:E66"/>
    <mergeCell ref="I60:I66"/>
    <mergeCell ref="J60:J66"/>
    <mergeCell ref="P60:P66"/>
    <mergeCell ref="Q60:Q66"/>
    <mergeCell ref="R60:R66"/>
    <mergeCell ref="O60:O66"/>
    <mergeCell ref="F60:F66"/>
    <mergeCell ref="G60:G66"/>
    <mergeCell ref="H60:H66"/>
    <mergeCell ref="P11:P16"/>
  </mergeCells>
  <pageMargins left="0.51181102362204722" right="0.51181102362204722" top="0.74803149606299213" bottom="0.74803149606299213" header="0.31496062992125984" footer="0.31496062992125984"/>
  <pageSetup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opLeftCell="A4" workbookViewId="0">
      <selection activeCell="D42" sqref="D42"/>
    </sheetView>
  </sheetViews>
  <sheetFormatPr defaultRowHeight="15"/>
  <cols>
    <col min="1" max="1" width="4.7109375" customWidth="1"/>
    <col min="2" max="2" width="33.42578125" customWidth="1"/>
    <col min="3" max="3" width="18.85546875" customWidth="1"/>
    <col min="4" max="4" width="31.5703125" customWidth="1"/>
    <col min="5" max="5" width="10" customWidth="1"/>
  </cols>
  <sheetData>
    <row r="1" spans="1:14" ht="15.75">
      <c r="A1" s="206" t="s">
        <v>16</v>
      </c>
      <c r="B1" s="206"/>
      <c r="C1" s="206"/>
      <c r="D1" s="206"/>
      <c r="E1" s="206"/>
    </row>
    <row r="2" spans="1:14" ht="39.75" customHeight="1">
      <c r="A2" s="207" t="s">
        <v>17</v>
      </c>
      <c r="B2" s="207"/>
      <c r="C2" s="207"/>
      <c r="D2" s="207"/>
      <c r="E2" s="207"/>
    </row>
    <row r="3" spans="1:14">
      <c r="A3" s="208" t="s">
        <v>61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>
      <c r="A4" s="209" t="s">
        <v>62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4">
      <c r="A5" s="209" t="s">
        <v>63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1:14" ht="15.75" thickBot="1">
      <c r="A6" s="1"/>
      <c r="B6" s="1"/>
      <c r="C6" s="1"/>
      <c r="D6" s="1"/>
      <c r="E6" s="33" t="s">
        <v>69</v>
      </c>
      <c r="F6" s="1"/>
      <c r="G6" s="1"/>
      <c r="H6" s="1"/>
      <c r="I6" s="1"/>
      <c r="J6" s="1"/>
      <c r="K6" s="1"/>
      <c r="L6" s="1"/>
      <c r="M6" s="1"/>
      <c r="N6" s="1"/>
    </row>
    <row r="7" spans="1:14" ht="32.25" customHeight="1" thickBot="1">
      <c r="A7" s="2" t="s">
        <v>22</v>
      </c>
      <c r="B7" s="3" t="s">
        <v>18</v>
      </c>
      <c r="C7" s="3" t="s">
        <v>19</v>
      </c>
      <c r="D7" s="3" t="s">
        <v>20</v>
      </c>
      <c r="E7" s="3" t="s">
        <v>21</v>
      </c>
    </row>
    <row r="8" spans="1:14" ht="17.100000000000001" customHeight="1" thickBot="1">
      <c r="A8" s="11" t="s">
        <v>23</v>
      </c>
      <c r="B8" s="12" t="s">
        <v>24</v>
      </c>
      <c r="C8" s="3"/>
      <c r="D8" s="3"/>
      <c r="E8" s="3" t="s">
        <v>68</v>
      </c>
    </row>
    <row r="9" spans="1:14" ht="17.100000000000001" customHeight="1" thickBot="1">
      <c r="A9" s="8">
        <v>1</v>
      </c>
      <c r="B9" s="9" t="s">
        <v>25</v>
      </c>
      <c r="C9" s="10">
        <v>5275.9295149999998</v>
      </c>
      <c r="D9" s="10">
        <v>5275.9295149999998</v>
      </c>
      <c r="E9" s="4"/>
    </row>
    <row r="10" spans="1:14" ht="17.100000000000001" customHeight="1" thickBot="1">
      <c r="A10" s="5">
        <v>2</v>
      </c>
      <c r="B10" s="5" t="s">
        <v>26</v>
      </c>
      <c r="C10" s="7">
        <v>2913.1077669000001</v>
      </c>
      <c r="D10" s="7">
        <v>2913.1077669000001</v>
      </c>
      <c r="E10" s="4"/>
    </row>
    <row r="11" spans="1:14" ht="17.100000000000001" customHeight="1" thickBot="1">
      <c r="A11" s="5">
        <v>3</v>
      </c>
      <c r="B11" s="5" t="s">
        <v>27</v>
      </c>
      <c r="C11" s="7">
        <v>2595.5163680000001</v>
      </c>
      <c r="D11" s="7">
        <v>2595.5163680000001</v>
      </c>
      <c r="E11" s="4"/>
    </row>
    <row r="12" spans="1:14" ht="17.100000000000001" customHeight="1" thickBot="1">
      <c r="A12" s="5">
        <v>4</v>
      </c>
      <c r="B12" s="5" t="s">
        <v>28</v>
      </c>
      <c r="C12" s="7">
        <v>379.65301450000004</v>
      </c>
      <c r="D12" s="7">
        <v>379.65301450000004</v>
      </c>
      <c r="E12" s="4"/>
    </row>
    <row r="13" spans="1:14" ht="17.100000000000001" customHeight="1" thickBot="1">
      <c r="A13" s="5">
        <v>5</v>
      </c>
      <c r="B13" s="5" t="s">
        <v>29</v>
      </c>
      <c r="C13" s="7">
        <v>112.23264889999999</v>
      </c>
      <c r="D13" s="7">
        <v>112.23264889999999</v>
      </c>
      <c r="E13" s="4"/>
    </row>
    <row r="14" spans="1:14" ht="17.100000000000001" customHeight="1" thickBot="1">
      <c r="A14" s="5">
        <v>6</v>
      </c>
      <c r="B14" s="5" t="s">
        <v>30</v>
      </c>
      <c r="C14" s="7">
        <v>35.792630000000003</v>
      </c>
      <c r="D14" s="7">
        <v>35.792630000000003</v>
      </c>
      <c r="E14" s="4"/>
    </row>
    <row r="15" spans="1:14" ht="17.100000000000001" customHeight="1" thickBot="1">
      <c r="A15" s="5">
        <v>7</v>
      </c>
      <c r="B15" s="5" t="s">
        <v>31</v>
      </c>
      <c r="C15" s="7">
        <v>163.46665110000001</v>
      </c>
      <c r="D15" s="7">
        <v>163.46665110000001</v>
      </c>
      <c r="E15" s="4"/>
    </row>
    <row r="16" spans="1:14" ht="17.100000000000001" customHeight="1" thickBot="1">
      <c r="A16" s="5">
        <v>8</v>
      </c>
      <c r="B16" s="5" t="s">
        <v>32</v>
      </c>
      <c r="C16" s="7">
        <v>6.0842700000000001</v>
      </c>
      <c r="D16" s="7">
        <v>6.0842700000000001</v>
      </c>
      <c r="E16" s="4"/>
    </row>
    <row r="17" spans="1:5" ht="17.100000000000001" customHeight="1" thickBot="1">
      <c r="A17" s="5">
        <v>9</v>
      </c>
      <c r="B17" s="5" t="s">
        <v>33</v>
      </c>
      <c r="C17" s="7">
        <v>14.119833799999999</v>
      </c>
      <c r="D17" s="7">
        <v>14.119833799999999</v>
      </c>
      <c r="E17" s="4"/>
    </row>
    <row r="18" spans="1:5" ht="17.100000000000001" customHeight="1" thickBot="1">
      <c r="A18" s="5">
        <v>10</v>
      </c>
      <c r="B18" s="5" t="s">
        <v>34</v>
      </c>
      <c r="C18" s="7">
        <v>1.88141</v>
      </c>
      <c r="D18" s="7">
        <v>1.88141</v>
      </c>
      <c r="E18" s="4"/>
    </row>
    <row r="19" spans="1:5" ht="17.100000000000001" customHeight="1" thickBot="1">
      <c r="A19" s="5">
        <v>11</v>
      </c>
      <c r="B19" s="5" t="s">
        <v>35</v>
      </c>
      <c r="C19" s="7">
        <v>164.41693119999999</v>
      </c>
      <c r="D19" s="7">
        <v>164.41693119999999</v>
      </c>
      <c r="E19" s="4"/>
    </row>
    <row r="20" spans="1:5" ht="17.100000000000001" customHeight="1" thickBot="1">
      <c r="A20" s="5">
        <v>12</v>
      </c>
      <c r="B20" s="5" t="s">
        <v>36</v>
      </c>
      <c r="C20" s="7">
        <v>71.321330500000002</v>
      </c>
      <c r="D20" s="7">
        <v>71.321330500000002</v>
      </c>
      <c r="E20" s="4"/>
    </row>
    <row r="21" spans="1:5" ht="17.100000000000001" customHeight="1" thickBot="1">
      <c r="A21" s="5">
        <v>13</v>
      </c>
      <c r="B21" s="5" t="s">
        <v>37</v>
      </c>
      <c r="C21" s="7">
        <v>2.08284</v>
      </c>
      <c r="D21" s="7">
        <v>2.08284</v>
      </c>
      <c r="E21" s="4"/>
    </row>
    <row r="22" spans="1:5" ht="17.100000000000001" customHeight="1" thickBot="1">
      <c r="A22" s="5">
        <v>14</v>
      </c>
      <c r="B22" s="5" t="s">
        <v>38</v>
      </c>
      <c r="C22" s="7">
        <v>72.229169999999996</v>
      </c>
      <c r="D22" s="7">
        <v>72.229169999999996</v>
      </c>
      <c r="E22" s="4"/>
    </row>
    <row r="23" spans="1:5" ht="17.100000000000001" customHeight="1" thickBot="1">
      <c r="A23" s="5">
        <v>15</v>
      </c>
      <c r="B23" s="5" t="s">
        <v>39</v>
      </c>
      <c r="C23" s="7">
        <v>10.665652399999999</v>
      </c>
      <c r="D23" s="7">
        <v>10.665652399999999</v>
      </c>
      <c r="E23" s="4"/>
    </row>
    <row r="24" spans="1:5" ht="17.100000000000001" customHeight="1" thickBot="1">
      <c r="A24" s="5">
        <v>16</v>
      </c>
      <c r="B24" s="5" t="s">
        <v>40</v>
      </c>
      <c r="C24" s="7">
        <v>4.7648000000000001</v>
      </c>
      <c r="D24" s="7">
        <v>4.7648000000000001</v>
      </c>
      <c r="E24" s="4"/>
    </row>
    <row r="25" spans="1:5" ht="17.100000000000001" customHeight="1" thickBot="1">
      <c r="A25" s="5">
        <v>17</v>
      </c>
      <c r="B25" s="5" t="s">
        <v>41</v>
      </c>
      <c r="C25" s="7">
        <v>9.1969999999999992</v>
      </c>
      <c r="D25" s="7">
        <v>9.1969999999999992</v>
      </c>
      <c r="E25" s="4"/>
    </row>
    <row r="26" spans="1:5" ht="17.100000000000001" customHeight="1" thickBot="1">
      <c r="A26" s="5">
        <v>18</v>
      </c>
      <c r="B26" s="5" t="s">
        <v>42</v>
      </c>
      <c r="C26" s="7">
        <v>6.0060000000000002E-2</v>
      </c>
      <c r="D26" s="7">
        <v>6.0060000000000002E-2</v>
      </c>
      <c r="E26" s="4"/>
    </row>
    <row r="27" spans="1:5" ht="17.100000000000001" customHeight="1" thickBot="1">
      <c r="A27" s="5">
        <v>19</v>
      </c>
      <c r="B27" s="5" t="s">
        <v>43</v>
      </c>
      <c r="C27" s="7">
        <v>-3.5692940999999991</v>
      </c>
      <c r="D27" s="7">
        <v>-3.5692940999999991</v>
      </c>
      <c r="E27" s="4"/>
    </row>
    <row r="28" spans="1:5" ht="17.100000000000001" customHeight="1" thickBot="1">
      <c r="A28" s="5">
        <v>20</v>
      </c>
      <c r="B28" s="5" t="s">
        <v>44</v>
      </c>
      <c r="C28" s="7">
        <v>1836.7101451999997</v>
      </c>
      <c r="D28" s="7">
        <v>1836.7101451999997</v>
      </c>
      <c r="E28" s="4"/>
    </row>
    <row r="29" spans="1:5" ht="17.100000000000001" customHeight="1" thickBot="1">
      <c r="A29" s="5">
        <v>21</v>
      </c>
      <c r="B29" s="5" t="s">
        <v>45</v>
      </c>
      <c r="C29" s="7">
        <v>264.76347100000004</v>
      </c>
      <c r="D29" s="7">
        <v>264.76347100000004</v>
      </c>
      <c r="E29" s="4"/>
    </row>
    <row r="30" spans="1:5" ht="17.100000000000001" customHeight="1" thickBot="1">
      <c r="A30" s="13">
        <v>22</v>
      </c>
      <c r="B30" s="13" t="s">
        <v>46</v>
      </c>
      <c r="C30" s="14">
        <v>0</v>
      </c>
      <c r="D30" s="14">
        <v>0</v>
      </c>
      <c r="E30" s="15"/>
    </row>
    <row r="31" spans="1:5" ht="17.100000000000001" customHeight="1" thickBot="1">
      <c r="A31" s="11" t="s">
        <v>23</v>
      </c>
      <c r="B31" s="12" t="s">
        <v>47</v>
      </c>
      <c r="C31" s="16">
        <f>SUM(C9:C30)</f>
        <v>13930.4262144</v>
      </c>
      <c r="D31" s="16">
        <f>SUM(D9:D30)</f>
        <v>13930.4262144</v>
      </c>
      <c r="E31" s="3"/>
    </row>
    <row r="32" spans="1:5" ht="17.100000000000001" customHeight="1" thickBot="1">
      <c r="A32" s="11" t="s">
        <v>48</v>
      </c>
      <c r="B32" s="12" t="s">
        <v>49</v>
      </c>
      <c r="C32" s="19">
        <v>0</v>
      </c>
      <c r="D32" s="19">
        <v>0</v>
      </c>
      <c r="E32" s="3"/>
    </row>
    <row r="33" spans="1:5" ht="17.100000000000001" customHeight="1" thickBot="1">
      <c r="A33" s="17">
        <v>1</v>
      </c>
      <c r="B33" s="18" t="s">
        <v>50</v>
      </c>
      <c r="C33" s="10">
        <v>28.219548199999998</v>
      </c>
      <c r="D33" s="10">
        <v>28.219548199999998</v>
      </c>
      <c r="E33" s="4"/>
    </row>
    <row r="34" spans="1:5" ht="17.100000000000001" customHeight="1" thickBot="1">
      <c r="A34" s="6">
        <v>2</v>
      </c>
      <c r="B34" s="5" t="s">
        <v>51</v>
      </c>
      <c r="C34" s="7">
        <v>40.279910200000003</v>
      </c>
      <c r="D34" s="7">
        <v>40.279910200000003</v>
      </c>
      <c r="E34" s="4"/>
    </row>
    <row r="35" spans="1:5" ht="17.100000000000001" customHeight="1" thickBot="1">
      <c r="A35" s="6">
        <v>3</v>
      </c>
      <c r="B35" s="5" t="s">
        <v>52</v>
      </c>
      <c r="C35" s="7">
        <v>117.51886</v>
      </c>
      <c r="D35" s="7">
        <v>117.51886</v>
      </c>
      <c r="E35" s="4"/>
    </row>
    <row r="36" spans="1:5" ht="17.100000000000001" customHeight="1" thickBot="1">
      <c r="A36" s="6">
        <v>4</v>
      </c>
      <c r="B36" s="5" t="s">
        <v>53</v>
      </c>
      <c r="C36" s="7">
        <v>3.2699999999999999E-3</v>
      </c>
      <c r="D36" s="7">
        <v>3.2699999999999999E-3</v>
      </c>
      <c r="E36" s="4"/>
    </row>
    <row r="37" spans="1:5" ht="17.100000000000001" customHeight="1" thickBot="1">
      <c r="A37" s="20">
        <v>5</v>
      </c>
      <c r="B37" s="13" t="s">
        <v>54</v>
      </c>
      <c r="C37" s="14">
        <v>0.47367999999999999</v>
      </c>
      <c r="D37" s="14">
        <v>0.47367999999999999</v>
      </c>
      <c r="E37" s="15"/>
    </row>
    <row r="38" spans="1:5" ht="17.100000000000001" customHeight="1" thickBot="1">
      <c r="A38" s="21" t="s">
        <v>55</v>
      </c>
      <c r="B38" s="22" t="s">
        <v>56</v>
      </c>
      <c r="C38" s="23">
        <f>SUM(C32:C37)</f>
        <v>186.49526839999999</v>
      </c>
      <c r="D38" s="23">
        <f>SUM(D32:D37)</f>
        <v>186.49526839999999</v>
      </c>
      <c r="E38" s="3"/>
    </row>
    <row r="39" spans="1:5" ht="17.100000000000001" customHeight="1" thickBot="1">
      <c r="A39" s="24"/>
      <c r="B39" s="25"/>
      <c r="C39" s="26">
        <v>0</v>
      </c>
      <c r="D39" s="26">
        <v>0</v>
      </c>
      <c r="E39" s="15"/>
    </row>
    <row r="40" spans="1:5" ht="17.100000000000001" customHeight="1" thickBot="1">
      <c r="A40" s="21" t="s">
        <v>57</v>
      </c>
      <c r="B40" s="22" t="s">
        <v>58</v>
      </c>
      <c r="C40" s="23">
        <f>C31-C38</f>
        <v>13743.930946</v>
      </c>
      <c r="D40" s="23">
        <f>D31-D38</f>
        <v>13743.930946</v>
      </c>
      <c r="E40" s="3"/>
    </row>
    <row r="41" spans="1:5" ht="17.100000000000001" customHeight="1" thickBot="1">
      <c r="A41" s="27"/>
      <c r="B41" s="28" t="s">
        <v>59</v>
      </c>
      <c r="C41" s="29">
        <v>12492.96</v>
      </c>
      <c r="D41" s="29">
        <v>12492.96</v>
      </c>
      <c r="E41" s="3"/>
    </row>
    <row r="42" spans="1:5" ht="17.100000000000001" customHeight="1" thickBot="1">
      <c r="A42" s="30"/>
      <c r="B42" s="31" t="s">
        <v>60</v>
      </c>
      <c r="C42" s="32">
        <f>C40-C41</f>
        <v>1250.9709460000013</v>
      </c>
      <c r="D42" s="32">
        <f>D40-D41</f>
        <v>1250.9709460000013</v>
      </c>
      <c r="E42" s="4"/>
    </row>
  </sheetData>
  <mergeCells count="5">
    <mergeCell ref="A1:E1"/>
    <mergeCell ref="A2:E2"/>
    <mergeCell ref="A3:N3"/>
    <mergeCell ref="A4:N4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RSTPS-I_II V(C)</vt:lpstr>
      <vt:lpstr>XVI A_VSTPS_V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006967</dc:creator>
  <cp:lastModifiedBy>Manishkumar</cp:lastModifiedBy>
  <cp:lastPrinted>2018-08-20T07:42:27Z</cp:lastPrinted>
  <dcterms:created xsi:type="dcterms:W3CDTF">2017-11-27T12:02:36Z</dcterms:created>
  <dcterms:modified xsi:type="dcterms:W3CDTF">2019-01-18T05:14:52Z</dcterms:modified>
</cp:coreProperties>
</file>